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ate1904="1" showInkAnnotation="0"/>
  <mc:AlternateContent xmlns:mc="http://schemas.openxmlformats.org/markup-compatibility/2006">
    <mc:Choice Requires="x15">
      <x15ac:absPath xmlns:x15ac="http://schemas.microsoft.com/office/spreadsheetml/2010/11/ac" url="\\Phoenix2\staff\jebel\My Documents\EH\Sewage\"/>
    </mc:Choice>
  </mc:AlternateContent>
  <xr:revisionPtr revIDLastSave="0" documentId="13_ncr:1_{CCAEF523-4A5F-4E39-ACEC-8E4AF1D5F096}" xr6:coauthVersionLast="36" xr6:coauthVersionMax="36" xr10:uidLastSave="{00000000-0000-0000-0000-000000000000}"/>
  <bookViews>
    <workbookView xWindow="705" yWindow="0" windowWidth="24240" windowHeight="14595" xr2:uid="{00000000-000D-0000-FFFF-FFFF00000000}"/>
  </bookViews>
  <sheets>
    <sheet name="Mound" sheetId="1" r:id="rId1"/>
    <sheet name="tables" sheetId="2" state="hidden" r:id="rId2"/>
    <sheet name="lookups" sheetId="3" state="hidden" r:id="rId3"/>
  </sheets>
  <definedNames>
    <definedName name="_xlnm._FilterDatabase" localSheetId="0" hidden="1">lookups!$B$2:$I$47</definedName>
    <definedName name="_xlnm.Print_Area" localSheetId="0">Mound!$A$1:$I$107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0" i="1" l="1"/>
  <c r="H36" i="2" l="1"/>
  <c r="D71" i="1" l="1"/>
  <c r="F62" i="1"/>
  <c r="D40" i="1" l="1"/>
  <c r="H42" i="1"/>
  <c r="C33" i="1"/>
  <c r="D37" i="2" l="1"/>
  <c r="D36" i="2"/>
  <c r="H35" i="2"/>
  <c r="K34" i="2" s="1"/>
  <c r="D35" i="2"/>
  <c r="A60" i="1"/>
  <c r="E33" i="1"/>
  <c r="D42" i="1" s="1"/>
  <c r="C10" i="1"/>
  <c r="G11" i="1" s="1"/>
  <c r="D37" i="1" s="1"/>
  <c r="D48" i="1" l="1"/>
  <c r="C68" i="1"/>
  <c r="K37" i="2"/>
  <c r="D39" i="2"/>
  <c r="D41" i="2" s="1"/>
  <c r="K35" i="2"/>
  <c r="E81" i="1" l="1"/>
  <c r="B74" i="1"/>
  <c r="D42" i="2"/>
  <c r="C30" i="1" s="1"/>
  <c r="K36" i="2"/>
  <c r="K38" i="2" s="1"/>
  <c r="H37" i="2" s="1"/>
  <c r="C29" i="1" s="1"/>
  <c r="D38" i="1" l="1"/>
  <c r="E86" i="1" s="1"/>
  <c r="D39" i="1"/>
  <c r="E87" i="1" s="1"/>
  <c r="D43" i="1" l="1"/>
  <c r="F48" i="1" s="1"/>
  <c r="D74" i="1"/>
  <c r="D46" i="1" l="1"/>
  <c r="B87" i="1" s="1"/>
  <c r="H87" i="1" s="1"/>
  <c r="D49" i="1"/>
  <c r="G74" i="1"/>
  <c r="E92" i="1"/>
  <c r="D68" i="1"/>
  <c r="D47" i="1" l="1"/>
  <c r="E95" i="1" s="1"/>
  <c r="D76" i="1"/>
  <c r="A90" i="1"/>
</calcChain>
</file>

<file path=xl/sharedStrings.xml><?xml version="1.0" encoding="utf-8"?>
<sst xmlns="http://schemas.openxmlformats.org/spreadsheetml/2006/main" count="320" uniqueCount="256">
  <si>
    <t>Notes:</t>
  </si>
  <si>
    <t>Slope</t>
  </si>
  <si>
    <t xml:space="preserve">          Original grade</t>
  </si>
  <si>
    <t>Restrictive layer</t>
  </si>
  <si>
    <t>1.</t>
  </si>
  <si>
    <t>FLOW</t>
  </si>
  <si>
    <t>SEPTIC TANK LIQUID VOLUMES</t>
  </si>
  <si>
    <t>Septic tank capacity</t>
  </si>
  <si>
    <t>2.</t>
  </si>
  <si>
    <t>Bedrooms</t>
  </si>
  <si>
    <t>2 or less</t>
  </si>
  <si>
    <t>3.</t>
  </si>
  <si>
    <t>4.</t>
  </si>
  <si>
    <t>% Land Slope</t>
  </si>
  <si>
    <t xml:space="preserve">Number of tanks/compartments </t>
  </si>
  <si>
    <t>Number of Bedrooms</t>
  </si>
  <si>
    <t>HSTS Design Flow</t>
  </si>
  <si>
    <t>4 or 5</t>
  </si>
  <si>
    <t>SFOSTS</t>
  </si>
  <si>
    <t>1000 min. (2X flow)</t>
  </si>
  <si>
    <t>Structure Shape</t>
  </si>
  <si>
    <t>Structure Grade</t>
  </si>
  <si>
    <t>SFOSTS Flow</t>
  </si>
  <si>
    <t>Restriction</t>
  </si>
  <si>
    <t>Depth Required</t>
  </si>
  <si>
    <t>Soil Depth Required</t>
  </si>
  <si>
    <t>Yes</t>
  </si>
  <si>
    <t>No</t>
  </si>
  <si>
    <t>Value</t>
  </si>
  <si>
    <t>Location:</t>
  </si>
  <si>
    <t>Date</t>
  </si>
  <si>
    <t>Owner:</t>
  </si>
  <si>
    <t>Township/Village:</t>
  </si>
  <si>
    <t>Phone:</t>
  </si>
  <si>
    <t>Depth to Limiting Layer</t>
  </si>
  <si>
    <t>Prepared By:</t>
  </si>
  <si>
    <t>Grade</t>
  </si>
  <si>
    <t xml:space="preserve">1 Weak </t>
  </si>
  <si>
    <t>0 Structureless</t>
  </si>
  <si>
    <t>2 Moderate</t>
  </si>
  <si>
    <t>3  Strong</t>
  </si>
  <si>
    <t>Shape</t>
  </si>
  <si>
    <t>Blocky</t>
  </si>
  <si>
    <t>Platy</t>
  </si>
  <si>
    <t>Prismatic</t>
  </si>
  <si>
    <t>Granular</t>
  </si>
  <si>
    <t>Massive</t>
  </si>
  <si>
    <t>SFLR</t>
  </si>
  <si>
    <t>Credit</t>
  </si>
  <si>
    <t>Soil depth credit  (in.)</t>
  </si>
  <si>
    <t>Soil depth credit basis</t>
  </si>
  <si>
    <t>None</t>
  </si>
  <si>
    <t>Boxed areas must be filled in by designer. Other fields are calculated.</t>
  </si>
  <si>
    <t>inches (enter 72 if none)</t>
  </si>
  <si>
    <t>Texture</t>
  </si>
  <si>
    <t>Coarse Sand - COS</t>
  </si>
  <si>
    <t>Sand - S</t>
  </si>
  <si>
    <t>Fine Sand - FS</t>
  </si>
  <si>
    <t>Very Fine Sand - VFS</t>
  </si>
  <si>
    <t>Loamy Coarse Sand - LCOS</t>
  </si>
  <si>
    <t>Loamy Sand - LS</t>
  </si>
  <si>
    <t>Loamy Fine Sand - LFS</t>
  </si>
  <si>
    <t>Loamy Very Fine Sand - LVFS</t>
  </si>
  <si>
    <t>Coarse Sandy Loam - COSL</t>
  </si>
  <si>
    <t>Sandy Loam - SL</t>
  </si>
  <si>
    <t>Fine Sandy Loam - FSL</t>
  </si>
  <si>
    <t>Very Fine Sandy Loam - VFSL</t>
  </si>
  <si>
    <t>Loam - L</t>
  </si>
  <si>
    <t>Silt - SI</t>
  </si>
  <si>
    <t>Silt Loam - SIL</t>
  </si>
  <si>
    <t>Sandy Clay Loam - CSL</t>
  </si>
  <si>
    <t>Clay Loam - CL</t>
  </si>
  <si>
    <t>Silty Clay Loam - SICL</t>
  </si>
  <si>
    <t>Sandy Clay - SC</t>
  </si>
  <si>
    <t>Silty Clay - SIC</t>
  </si>
  <si>
    <t>Clay - C</t>
  </si>
  <si>
    <t>Pretreatment Device</t>
  </si>
  <si>
    <t>Pretreatment</t>
  </si>
  <si>
    <t>500 gpd ATU (Aerator)</t>
  </si>
  <si>
    <t>750 gpd ATU</t>
  </si>
  <si>
    <t>1000 gpd ATU</t>
  </si>
  <si>
    <t>Recirculating Sand Filter</t>
  </si>
  <si>
    <t>Peat Filter</t>
  </si>
  <si>
    <t>Pre-fabricated Filter</t>
  </si>
  <si>
    <t>Device Manufacturer</t>
  </si>
  <si>
    <t>675 Price Rd., Newark, OH 43055. Phone (740) 349-6535 Fax (740) 349-6510   www.lickingcohealth.org</t>
  </si>
  <si>
    <t>Drip Distribution</t>
  </si>
  <si>
    <t>Washington</t>
  </si>
  <si>
    <t>Fecal Coliform &lt;1,000</t>
  </si>
  <si>
    <t>Fecal Coliform &lt;200</t>
  </si>
  <si>
    <t>Bennington</t>
  </si>
  <si>
    <t>Bowling Green</t>
  </si>
  <si>
    <t>Burlington</t>
  </si>
  <si>
    <t>Eden</t>
  </si>
  <si>
    <t>Etna</t>
  </si>
  <si>
    <t>Fallsbury</t>
  </si>
  <si>
    <t>Franklin</t>
  </si>
  <si>
    <t>Granville Twp.</t>
  </si>
  <si>
    <t>Hanover</t>
  </si>
  <si>
    <t>Harrison</t>
  </si>
  <si>
    <t>Hartford</t>
  </si>
  <si>
    <t>Hopewell</t>
  </si>
  <si>
    <t>Jersey</t>
  </si>
  <si>
    <t>Liberty</t>
  </si>
  <si>
    <t>Licking</t>
  </si>
  <si>
    <t>Madison</t>
  </si>
  <si>
    <t>Mary Ann</t>
  </si>
  <si>
    <t>McKean</t>
  </si>
  <si>
    <t>Monroe</t>
  </si>
  <si>
    <t>Newark Twp.</t>
  </si>
  <si>
    <t>Perry</t>
  </si>
  <si>
    <t>Alexandria</t>
  </si>
  <si>
    <t>Buckeye Lake</t>
  </si>
  <si>
    <t>Granville Village</t>
  </si>
  <si>
    <t>Gratiot</t>
  </si>
  <si>
    <t>Heath</t>
  </si>
  <si>
    <t>Hebron</t>
  </si>
  <si>
    <t>Johnstown</t>
  </si>
  <si>
    <t>Kirkersville</t>
  </si>
  <si>
    <t>Pataskala</t>
  </si>
  <si>
    <t>St. Louisville</t>
  </si>
  <si>
    <t>Utica</t>
  </si>
  <si>
    <t>Newark City</t>
  </si>
  <si>
    <t>Column1</t>
  </si>
  <si>
    <t>Subangular Blocky</t>
  </si>
  <si>
    <t>SLOPE</t>
  </si>
  <si>
    <t>&gt;10%</t>
  </si>
  <si>
    <t>DEPTH TO LL</t>
  </si>
  <si>
    <t>A</t>
  </si>
  <si>
    <t>0SG</t>
  </si>
  <si>
    <t>0M</t>
  </si>
  <si>
    <t>PL</t>
  </si>
  <si>
    <t>2,3</t>
  </si>
  <si>
    <t>PR,BK,GR</t>
  </si>
  <si>
    <t>1,2,3</t>
  </si>
  <si>
    <t>TEXTURE VALUE</t>
  </si>
  <si>
    <t>SHAPE</t>
  </si>
  <si>
    <t>GRADE</t>
  </si>
  <si>
    <t>ROW</t>
  </si>
  <si>
    <t>BOD/TSS</t>
  </si>
  <si>
    <t>slope</t>
  </si>
  <si>
    <t>&gt;12</t>
  </si>
  <si>
    <t>&gt;6</t>
  </si>
  <si>
    <t>&gt;24</t>
  </si>
  <si>
    <t>0 to 4%</t>
  </si>
  <si>
    <t>5 to 9%</t>
  </si>
  <si>
    <t>HLLR</t>
  </si>
  <si>
    <t>&gt;25</t>
  </si>
  <si>
    <t>&lt;25</t>
  </si>
  <si>
    <t>SLR &gt;25 CBOD</t>
  </si>
  <si>
    <t>SLR &lt;25 CBOD</t>
  </si>
  <si>
    <t>Timed Micro Dosing</t>
  </si>
  <si>
    <t>Low Pressure Distribution</t>
  </si>
  <si>
    <t>&gt;25 mg/L</t>
  </si>
  <si>
    <t>&lt;25mg/L</t>
  </si>
  <si>
    <t xml:space="preserve">Hydraulic Linear Loading Rate </t>
  </si>
  <si>
    <t>Not suitable for leaching system. Pretreatment or a mound may be required.</t>
  </si>
  <si>
    <t>2" minimum trench depth required for leaching systems.</t>
  </si>
  <si>
    <t>(2br minimum design flow)</t>
  </si>
  <si>
    <t>Required</t>
  </si>
  <si>
    <t>Recommended</t>
  </si>
  <si>
    <t>Optional</t>
  </si>
  <si>
    <t>Gravel</t>
  </si>
  <si>
    <t>Gravelless</t>
  </si>
  <si>
    <t>inches (before credits)</t>
  </si>
  <si>
    <t>Infiltrative Dist.</t>
  </si>
  <si>
    <r>
      <t xml:space="preserve">Fecal Coliform </t>
    </r>
    <r>
      <rPr>
        <u/>
        <sz val="10"/>
        <rFont val="Arial"/>
        <family val="2"/>
      </rPr>
      <t>&lt;</t>
    </r>
    <r>
      <rPr>
        <sz val="10"/>
        <rFont val="arial"/>
        <family val="2"/>
      </rPr>
      <t>10,000 (standard ATU)</t>
    </r>
  </si>
  <si>
    <t>Timed Low Pressure Distribution</t>
  </si>
  <si>
    <t>feet</t>
  </si>
  <si>
    <r>
      <t xml:space="preserve">SOILS </t>
    </r>
    <r>
      <rPr>
        <i/>
        <sz val="11"/>
        <rFont val="Arial Narrow"/>
        <family val="2"/>
      </rPr>
      <t>(Site evaluation data)</t>
    </r>
  </si>
  <si>
    <r>
      <t>gpd/ ft</t>
    </r>
    <r>
      <rPr>
        <vertAlign val="superscript"/>
        <sz val="11"/>
        <rFont val="Arial Narrow"/>
        <family val="2"/>
      </rPr>
      <t xml:space="preserve">2 </t>
    </r>
  </si>
  <si>
    <r>
      <t>gpd/ft</t>
    </r>
    <r>
      <rPr>
        <vertAlign val="superscript"/>
        <sz val="11"/>
        <rFont val="Arial Narrow"/>
        <family val="2"/>
      </rPr>
      <t>2</t>
    </r>
  </si>
  <si>
    <t>Union</t>
  </si>
  <si>
    <t>St. Albans Twp.</t>
  </si>
  <si>
    <t>Distribution Cell Area</t>
  </si>
  <si>
    <t>Sand Fill Loading Rate</t>
  </si>
  <si>
    <t xml:space="preserve">Flow/Sand Loading Rate </t>
  </si>
  <si>
    <t>Basal Area Length (Min.)</t>
  </si>
  <si>
    <t>LLR/SLR</t>
  </si>
  <si>
    <t>Flow Rate/LLR</t>
  </si>
  <si>
    <t>Distribution Cell Width (A)</t>
  </si>
  <si>
    <t>Distribution Cell Length (B)</t>
  </si>
  <si>
    <t>MOUND DESIGN</t>
  </si>
  <si>
    <t>Basal Loading Rate</t>
  </si>
  <si>
    <t>Sand Fill Depth at down slope edge of cell (E)</t>
  </si>
  <si>
    <t xml:space="preserve">inches </t>
  </si>
  <si>
    <t>Sand Fill Depth at up slope edge of dist. cell (D)</t>
  </si>
  <si>
    <t>inches</t>
  </si>
  <si>
    <t>Distribution Lateral Pipe</t>
  </si>
  <si>
    <t>Sand Fill Loading Rate g/ft2/d</t>
  </si>
  <si>
    <r>
      <t xml:space="preserve"> ft</t>
    </r>
    <r>
      <rPr>
        <b/>
        <vertAlign val="superscript"/>
        <sz val="11"/>
        <rFont val="Arial Narrow"/>
        <family val="2"/>
      </rPr>
      <t xml:space="preserve">2 </t>
    </r>
    <r>
      <rPr>
        <b/>
        <sz val="11"/>
        <rFont val="Arial Narrow"/>
        <family val="2"/>
      </rPr>
      <t>minimum</t>
    </r>
  </si>
  <si>
    <t>Depth of Cover Material</t>
  </si>
  <si>
    <t>Min. Capacity</t>
  </si>
  <si>
    <t>In Situ soil</t>
  </si>
  <si>
    <t>0 - None</t>
  </si>
  <si>
    <t xml:space="preserve">1 - Perched Seasonal Water </t>
  </si>
  <si>
    <t>2 - Dense Glacial Till</t>
  </si>
  <si>
    <t>3 - Bedrock - Impermeable</t>
  </si>
  <si>
    <t xml:space="preserve">4 - Bedrock - Fractured or Karst </t>
  </si>
  <si>
    <t>5 - Ground Water or Aquifer</t>
  </si>
  <si>
    <t>6 - Other Limiting Condition</t>
  </si>
  <si>
    <t>7 - Other High Risk Condition</t>
  </si>
  <si>
    <t>Test hole #1</t>
  </si>
  <si>
    <t>Test hole #2</t>
  </si>
  <si>
    <t>Test hole #3</t>
  </si>
  <si>
    <t>Test hole #4</t>
  </si>
  <si>
    <t>Test hole #5</t>
  </si>
  <si>
    <t>Test hole #6</t>
  </si>
  <si>
    <t>Test hole #7</t>
  </si>
  <si>
    <t>Test hole #8</t>
  </si>
  <si>
    <t>Table design by Joe Ebel, Licking County Health Department, jebel@lickingcohealth.org. This is a tool to aid in system design. Verify state and local code compliance before issuing permits.</t>
  </si>
  <si>
    <t>Fig. 1. Septic Tank Capacity</t>
  </si>
  <si>
    <t>Gallons per Day</t>
  </si>
  <si>
    <r>
      <t xml:space="preserve">Gallons </t>
    </r>
    <r>
      <rPr>
        <i/>
        <sz val="11"/>
        <rFont val="Arial Narrow"/>
        <family val="2"/>
      </rPr>
      <t>(see figure 1)</t>
    </r>
  </si>
  <si>
    <t>Limiting Conditions</t>
  </si>
  <si>
    <t>Soil Type/Name</t>
  </si>
  <si>
    <t>Dist. Cell Aggregate Depth (F)</t>
  </si>
  <si>
    <r>
      <t xml:space="preserve">inches </t>
    </r>
    <r>
      <rPr>
        <sz val="11"/>
        <rFont val="Arial Narrow"/>
        <family val="2"/>
      </rPr>
      <t>(4"min w/pretreament. 6"min/septic)</t>
    </r>
  </si>
  <si>
    <t>Dist. Cell(B)+End Slopes(K)</t>
  </si>
  <si>
    <t>Side Slope Ratio (3:1 max)</t>
  </si>
  <si>
    <t>:1</t>
  </si>
  <si>
    <t>Dist. cell lateral pipe diameter</t>
  </si>
  <si>
    <t>Dist. cell chamber height</t>
  </si>
  <si>
    <t>chamber</t>
  </si>
  <si>
    <t>(3"under+pipe+1over) or chamber</t>
  </si>
  <si>
    <t>inches (enter 0 if N/A)</t>
  </si>
  <si>
    <t>Upslope width (J)</t>
  </si>
  <si>
    <t>Downslope width (I)</t>
  </si>
  <si>
    <t>End Slope Width (K) feet</t>
  </si>
  <si>
    <r>
      <t xml:space="preserve">6" </t>
    </r>
    <r>
      <rPr>
        <sz val="11"/>
        <rFont val="Arial Narrow"/>
        <family val="2"/>
      </rPr>
      <t>at edge of cell (G)</t>
    </r>
  </si>
  <si>
    <r>
      <t xml:space="preserve">12" </t>
    </r>
    <r>
      <rPr>
        <sz val="11"/>
        <rFont val="Arial Narrow"/>
        <family val="2"/>
      </rPr>
      <t>at center of cell (H)</t>
    </r>
  </si>
  <si>
    <t>Fill Width (feet)</t>
  </si>
  <si>
    <t>Fill Width (W) - Total</t>
  </si>
  <si>
    <t>(J+I+A)</t>
  </si>
  <si>
    <t>Perimeter/Interceptor Drain</t>
  </si>
  <si>
    <t>Inspection port</t>
  </si>
  <si>
    <t>6" cover</t>
  </si>
  <si>
    <t>Overall width (ft)</t>
  </si>
  <si>
    <t>Upslope width (ft)</t>
  </si>
  <si>
    <t>Absorption Area(Gravel)</t>
  </si>
  <si>
    <t>Width:</t>
  </si>
  <si>
    <t>Length:</t>
  </si>
  <si>
    <t>Total</t>
  </si>
  <si>
    <t>Total length:</t>
  </si>
  <si>
    <t>Mound Detail</t>
  </si>
  <si>
    <t xml:space="preserve"> Land Slope %=</t>
  </si>
  <si>
    <t>Endslope width</t>
  </si>
  <si>
    <t>Downslope width (ft.)</t>
  </si>
  <si>
    <t>This design tool is aid in leaching system design and review. Verify compliance with all local and state codes prior to issuing a permit.</t>
  </si>
  <si>
    <t>Updated 1/27/16</t>
  </si>
  <si>
    <t>Original design by Joe Ebel, Licking County Health Department, jebel@lickingcohealth.org</t>
  </si>
  <si>
    <t>Mound Design Worksheet</t>
  </si>
  <si>
    <t>1234 Sample St.</t>
  </si>
  <si>
    <t>CdB</t>
  </si>
  <si>
    <t>Licking County Health Department Mound Design Worksheet</t>
  </si>
  <si>
    <t xml:space="preserve">Add any comments here: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</si>
</sst>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&lt;=9999999]###\-####;\(###\)\ ###\-####"/>
    <numFmt numFmtId="166" formatCode="0.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b/>
      <sz val="16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u/>
      <sz val="10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0"/>
      <color indexed="9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55"/>
      <name val="Arial Narrow"/>
      <family val="2"/>
    </font>
    <font>
      <b/>
      <sz val="10"/>
      <color indexed="55"/>
      <name val="Arial Narrow"/>
      <family val="2"/>
    </font>
    <font>
      <sz val="10"/>
      <color theme="0" tint="-0.249977111117893"/>
      <name val="Arial Narrow"/>
      <family val="2"/>
    </font>
    <font>
      <i/>
      <sz val="12"/>
      <name val="Arial Narrow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 Narrow"/>
      <family val="2"/>
    </font>
    <font>
      <i/>
      <sz val="11"/>
      <name val="Arial Narrow"/>
      <family val="2"/>
    </font>
    <font>
      <vertAlign val="superscript"/>
      <sz val="11"/>
      <name val="Arial Narrow"/>
      <family val="2"/>
    </font>
    <font>
      <i/>
      <sz val="11"/>
      <color theme="9" tint="-0.249977111117893"/>
      <name val="Arial Narrow"/>
      <family val="2"/>
    </font>
    <font>
      <sz val="10"/>
      <color theme="0" tint="-0.249977111117893"/>
      <name val="Arial Narrow"/>
      <family val="2"/>
    </font>
    <font>
      <sz val="10"/>
      <color theme="0" tint="-4.9989318521683403E-2"/>
      <name val="Arial Narrow"/>
      <family val="2"/>
    </font>
    <font>
      <b/>
      <u/>
      <sz val="10"/>
      <name val="Arial Narrow"/>
      <family val="2"/>
    </font>
    <font>
      <i/>
      <sz val="10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62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49" fontId="5" fillId="0" borderId="0" xfId="0" applyNumberFormat="1" applyFont="1"/>
    <xf numFmtId="0" fontId="5" fillId="0" borderId="0" xfId="0" applyFont="1"/>
    <xf numFmtId="49" fontId="6" fillId="0" borderId="0" xfId="0" applyNumberFormat="1" applyFont="1" applyBorder="1"/>
    <xf numFmtId="0" fontId="6" fillId="0" borderId="0" xfId="0" applyFont="1" applyBorder="1"/>
    <xf numFmtId="0" fontId="2" fillId="0" borderId="0" xfId="0" applyFont="1" applyFill="1"/>
    <xf numFmtId="0" fontId="6" fillId="0" borderId="0" xfId="0" applyFont="1"/>
    <xf numFmtId="0" fontId="7" fillId="0" borderId="0" xfId="0" applyFont="1" applyFill="1"/>
    <xf numFmtId="49" fontId="2" fillId="0" borderId="0" xfId="0" applyNumberFormat="1" applyFont="1" applyBorder="1"/>
    <xf numFmtId="0" fontId="2" fillId="0" borderId="0" xfId="0" applyFont="1" applyBorder="1"/>
    <xf numFmtId="0" fontId="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1" fillId="0" borderId="0" xfId="0" applyFont="1" applyBorder="1"/>
    <xf numFmtId="0" fontId="2" fillId="0" borderId="1" xfId="0" applyNumberFormat="1" applyFont="1" applyBorder="1" applyAlignment="1">
      <alignment horizontal="center"/>
    </xf>
    <xf numFmtId="1" fontId="13" fillId="0" borderId="0" xfId="0" applyNumberFormat="1" applyFont="1" applyBorder="1"/>
    <xf numFmtId="0" fontId="6" fillId="0" borderId="0" xfId="0" applyFont="1" applyProtection="1">
      <protection hidden="1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2" fillId="0" borderId="0" xfId="0" applyFont="1" applyProtection="1"/>
    <xf numFmtId="0" fontId="6" fillId="0" borderId="0" xfId="0" applyFont="1" applyProtection="1"/>
    <xf numFmtId="0" fontId="0" fillId="0" borderId="0" xfId="0" applyProtection="1"/>
    <xf numFmtId="0" fontId="15" fillId="0" borderId="0" xfId="0" applyFont="1" applyProtection="1"/>
    <xf numFmtId="0" fontId="9" fillId="0" borderId="0" xfId="0" applyFont="1" applyBorder="1"/>
    <xf numFmtId="0" fontId="14" fillId="0" borderId="0" xfId="0" applyFont="1" applyBorder="1" applyAlignment="1">
      <alignment horizontal="center"/>
    </xf>
    <xf numFmtId="0" fontId="2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Protection="1"/>
    <xf numFmtId="0" fontId="2" fillId="0" borderId="0" xfId="0" applyFont="1" applyBorder="1" applyProtection="1">
      <protection hidden="1"/>
    </xf>
    <xf numFmtId="0" fontId="11" fillId="0" borderId="0" xfId="0" applyFont="1" applyAlignment="1">
      <alignment vertical="top"/>
    </xf>
    <xf numFmtId="0" fontId="19" fillId="0" borderId="0" xfId="0" applyFont="1" applyProtection="1"/>
    <xf numFmtId="2" fontId="19" fillId="0" borderId="0" xfId="0" applyNumberFormat="1" applyFont="1" applyProtection="1"/>
    <xf numFmtId="49" fontId="6" fillId="0" borderId="0" xfId="0" applyNumberFormat="1" applyFont="1"/>
    <xf numFmtId="0" fontId="2" fillId="0" borderId="7" xfId="0" applyFont="1" applyBorder="1" applyProtection="1">
      <protection locked="0"/>
    </xf>
    <xf numFmtId="0" fontId="8" fillId="0" borderId="0" xfId="0" applyFont="1" applyBorder="1"/>
    <xf numFmtId="164" fontId="0" fillId="0" borderId="0" xfId="0" applyNumberFormat="1"/>
    <xf numFmtId="1" fontId="8" fillId="0" borderId="0" xfId="0" applyNumberFormat="1" applyFont="1" applyBorder="1"/>
    <xf numFmtId="0" fontId="8" fillId="0" borderId="0" xfId="0" applyFont="1"/>
    <xf numFmtId="0" fontId="17" fillId="0" borderId="0" xfId="0" applyFont="1"/>
    <xf numFmtId="2" fontId="0" fillId="0" borderId="0" xfId="0" applyNumberFormat="1"/>
    <xf numFmtId="164" fontId="17" fillId="0" borderId="0" xfId="0" applyNumberFormat="1" applyFont="1"/>
    <xf numFmtId="9" fontId="0" fillId="0" borderId="0" xfId="0" applyNumberFormat="1"/>
    <xf numFmtId="1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164" fontId="0" fillId="0" borderId="12" xfId="0" applyNumberFormat="1" applyBorder="1"/>
    <xf numFmtId="164" fontId="0" fillId="0" borderId="0" xfId="0" applyNumberFormat="1" applyBorder="1"/>
    <xf numFmtId="164" fontId="0" fillId="0" borderId="13" xfId="0" applyNumberFormat="1" applyBorder="1"/>
    <xf numFmtId="164" fontId="0" fillId="0" borderId="8" xfId="0" applyNumberFormat="1" applyBorder="1"/>
    <xf numFmtId="164" fontId="0" fillId="0" borderId="4" xfId="0" applyNumberFormat="1" applyBorder="1"/>
    <xf numFmtId="164" fontId="0" fillId="0" borderId="14" xfId="0" applyNumberFormat="1" applyBorder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0" borderId="0" xfId="0" applyFont="1" applyProtection="1"/>
    <xf numFmtId="0" fontId="20" fillId="0" borderId="0" xfId="0" applyFont="1" applyProtection="1"/>
    <xf numFmtId="0" fontId="20" fillId="0" borderId="0" xfId="0" applyFont="1" applyBorder="1" applyProtection="1"/>
    <xf numFmtId="2" fontId="20" fillId="0" borderId="0" xfId="0" applyNumberFormat="1" applyFont="1" applyProtection="1"/>
    <xf numFmtId="0" fontId="21" fillId="0" borderId="0" xfId="0" applyFont="1" applyBorder="1"/>
    <xf numFmtId="0" fontId="18" fillId="0" borderId="0" xfId="0" applyFont="1" applyBorder="1" applyProtection="1"/>
    <xf numFmtId="0" fontId="22" fillId="0" borderId="0" xfId="0" applyFont="1"/>
    <xf numFmtId="0" fontId="23" fillId="0" borderId="0" xfId="0" applyFont="1"/>
    <xf numFmtId="0" fontId="4" fillId="0" borderId="0" xfId="0" applyFont="1"/>
    <xf numFmtId="0" fontId="4" fillId="0" borderId="0" xfId="0" applyFont="1" applyBorder="1"/>
    <xf numFmtId="0" fontId="11" fillId="0" borderId="0" xfId="0" applyFont="1"/>
    <xf numFmtId="0" fontId="3" fillId="0" borderId="0" xfId="0" applyFont="1"/>
    <xf numFmtId="0" fontId="4" fillId="0" borderId="7" xfId="0" applyFont="1" applyBorder="1" applyAlignment="1" applyProtection="1">
      <alignment horizontal="center"/>
      <protection locked="0"/>
    </xf>
    <xf numFmtId="1" fontId="4" fillId="0" borderId="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1" fontId="4" fillId="0" borderId="3" xfId="0" applyNumberFormat="1" applyFont="1" applyBorder="1" applyAlignment="1" applyProtection="1">
      <alignment horizontal="center"/>
      <protection locked="0"/>
    </xf>
    <xf numFmtId="0" fontId="4" fillId="0" borderId="0" xfId="0" applyFont="1" applyFill="1" applyBorder="1"/>
    <xf numFmtId="164" fontId="11" fillId="0" borderId="15" xfId="0" applyNumberFormat="1" applyFont="1" applyBorder="1" applyAlignment="1" applyProtection="1">
      <alignment horizontal="center"/>
    </xf>
    <xf numFmtId="164" fontId="11" fillId="0" borderId="0" xfId="0" applyNumberFormat="1" applyFont="1" applyBorder="1" applyAlignment="1" applyProtection="1">
      <alignment horizontal="center"/>
    </xf>
    <xf numFmtId="9" fontId="4" fillId="0" borderId="7" xfId="0" applyNumberFormat="1" applyFont="1" applyBorder="1" applyAlignment="1" applyProtection="1">
      <alignment horizontal="center"/>
      <protection locked="0"/>
    </xf>
    <xf numFmtId="1" fontId="11" fillId="0" borderId="4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" fontId="4" fillId="0" borderId="0" xfId="0" applyNumberFormat="1" applyFont="1" applyBorder="1" applyAlignment="1">
      <alignment horizontal="center"/>
    </xf>
    <xf numFmtId="0" fontId="28" fillId="0" borderId="0" xfId="0" applyFont="1" applyProtection="1"/>
    <xf numFmtId="2" fontId="2" fillId="0" borderId="7" xfId="0" applyNumberFormat="1" applyFont="1" applyBorder="1" applyAlignment="1" applyProtection="1">
      <alignment horizontal="center"/>
      <protection locked="0"/>
    </xf>
    <xf numFmtId="1" fontId="11" fillId="0" borderId="10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8" fillId="0" borderId="0" xfId="0" applyNumberFormat="1" applyFont="1" applyProtection="1"/>
    <xf numFmtId="0" fontId="18" fillId="0" borderId="0" xfId="0" applyNumberFormat="1" applyFont="1" applyBorder="1" applyProtection="1"/>
    <xf numFmtId="2" fontId="18" fillId="0" borderId="0" xfId="0" applyNumberFormat="1" applyFont="1" applyBorder="1" applyAlignment="1" applyProtection="1">
      <alignment horizontal="center"/>
    </xf>
    <xf numFmtId="2" fontId="18" fillId="0" borderId="0" xfId="0" applyNumberFormat="1" applyFont="1" applyBorder="1" applyProtection="1"/>
    <xf numFmtId="0" fontId="29" fillId="0" borderId="0" xfId="0" applyFont="1"/>
    <xf numFmtId="2" fontId="2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14" fillId="0" borderId="0" xfId="0" applyFont="1"/>
    <xf numFmtId="166" fontId="9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164" fontId="6" fillId="0" borderId="0" xfId="0" applyNumberFormat="1" applyFont="1"/>
    <xf numFmtId="0" fontId="2" fillId="0" borderId="0" xfId="0" applyFont="1" applyAlignment="1"/>
    <xf numFmtId="0" fontId="6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left" indent="2"/>
    </xf>
    <xf numFmtId="164" fontId="6" fillId="0" borderId="0" xfId="0" applyNumberFormat="1" applyFont="1" applyAlignment="1">
      <alignment horizontal="left" indent="6"/>
    </xf>
    <xf numFmtId="2" fontId="6" fillId="0" borderId="0" xfId="0" applyNumberFormat="1" applyFont="1" applyAlignment="1">
      <alignment horizontal="left"/>
    </xf>
    <xf numFmtId="0" fontId="2" fillId="0" borderId="7" xfId="0" applyFont="1" applyBorder="1"/>
    <xf numFmtId="0" fontId="31" fillId="0" borderId="0" xfId="0" applyFont="1"/>
    <xf numFmtId="1" fontId="11" fillId="0" borderId="7" xfId="0" applyNumberFormat="1" applyFont="1" applyBorder="1" applyAlignment="1" applyProtection="1">
      <alignment horizontal="center"/>
      <protection locked="0"/>
    </xf>
    <xf numFmtId="164" fontId="32" fillId="0" borderId="4" xfId="1" applyNumberFormat="1" applyFont="1" applyFill="1" applyBorder="1" applyAlignment="1">
      <alignment horizontal="center"/>
    </xf>
    <xf numFmtId="1" fontId="32" fillId="0" borderId="4" xfId="1" applyNumberFormat="1" applyFont="1" applyFill="1" applyBorder="1" applyAlignment="1">
      <alignment horizontal="center"/>
    </xf>
    <xf numFmtId="0" fontId="14" fillId="0" borderId="5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0" fontId="16" fillId="0" borderId="6" xfId="0" applyFont="1" applyBorder="1" applyAlignment="1" applyProtection="1">
      <alignment horizontal="left"/>
      <protection locked="0"/>
    </xf>
    <xf numFmtId="14" fontId="14" fillId="0" borderId="5" xfId="0" applyNumberFormat="1" applyFont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165" fontId="14" fillId="0" borderId="5" xfId="0" applyNumberFormat="1" applyFont="1" applyBorder="1" applyAlignment="1" applyProtection="1">
      <alignment horizontal="center"/>
      <protection locked="0"/>
    </xf>
    <xf numFmtId="165" fontId="16" fillId="0" borderId="6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protection locked="0"/>
    </xf>
    <xf numFmtId="0" fontId="4" fillId="0" borderId="6" xfId="0" applyFont="1" applyBorder="1" applyAlignment="1" applyProtection="1">
      <protection locked="0"/>
    </xf>
    <xf numFmtId="0" fontId="17" fillId="0" borderId="0" xfId="0" applyFont="1" applyAlignment="1">
      <alignment horizontal="center" wrapText="1"/>
    </xf>
  </cellXfs>
  <cellStyles count="2">
    <cellStyle name="40% - Accent6" xfId="1" builtinId="51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numFmt numFmtId="2" formatCode="0.0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55"/>
        <name val="Arial Narrow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57150</xdr:rowOff>
    </xdr:from>
    <xdr:ext cx="1832610" cy="796290"/>
    <xdr:pic>
      <xdr:nvPicPr>
        <xdr:cNvPr id="10453" name="Picture 88" descr="logosmall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819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312420</xdr:colOff>
      <xdr:row>16</xdr:row>
      <xdr:rowOff>71849</xdr:rowOff>
    </xdr:from>
    <xdr:to>
      <xdr:col>8</xdr:col>
      <xdr:colOff>89332</xdr:colOff>
      <xdr:row>24</xdr:row>
      <xdr:rowOff>114300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499860" y="3356069"/>
          <a:ext cx="1834312" cy="14064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LCHD requires 18" vertical separation from seasonal water table and 36" from bedrock.  Soil depth</a:t>
          </a:r>
          <a:r>
            <a:rPr lang="en-US" sz="1100" baseline="0"/>
            <a:t> credits may be used to reduce this.</a:t>
          </a:r>
          <a:endParaRPr lang="en-US" sz="1100"/>
        </a:p>
        <a:p>
          <a:pPr>
            <a:lnSpc>
              <a:spcPts val="1200"/>
            </a:lnSpc>
          </a:pPr>
          <a:r>
            <a:rPr lang="en-US" sz="1100"/>
            <a:t>A minimum</a:t>
          </a:r>
          <a:r>
            <a:rPr lang="en-US" sz="1100" baseline="0"/>
            <a:t> or </a:t>
          </a:r>
          <a:r>
            <a:rPr lang="en-US" sz="1100"/>
            <a:t>6" of in-situ pre-existing</a:t>
          </a:r>
          <a:r>
            <a:rPr lang="en-US" sz="1100" baseline="0"/>
            <a:t> soil must be available for treatment.</a:t>
          </a:r>
          <a:endParaRPr lang="en-US" sz="1100"/>
        </a:p>
      </xdr:txBody>
    </xdr:sp>
    <xdr:clientData/>
  </xdr:twoCellAnchor>
  <xdr:twoCellAnchor>
    <xdr:from>
      <xdr:col>2</xdr:col>
      <xdr:colOff>670560</xdr:colOff>
      <xdr:row>72</xdr:row>
      <xdr:rowOff>160020</xdr:rowOff>
    </xdr:from>
    <xdr:to>
      <xdr:col>4</xdr:col>
      <xdr:colOff>68580</xdr:colOff>
      <xdr:row>72</xdr:row>
      <xdr:rowOff>182880</xdr:rowOff>
    </xdr:to>
    <xdr:sp macro="" textlink="">
      <xdr:nvSpPr>
        <xdr:cNvPr id="137" name="Line 3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2872740" y="14020800"/>
          <a:ext cx="2377440" cy="228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91440</xdr:colOff>
      <xdr:row>71</xdr:row>
      <xdr:rowOff>114300</xdr:rowOff>
    </xdr:from>
    <xdr:to>
      <xdr:col>8</xdr:col>
      <xdr:colOff>365760</xdr:colOff>
      <xdr:row>72</xdr:row>
      <xdr:rowOff>144780</xdr:rowOff>
    </xdr:to>
    <xdr:sp macro="" textlink="">
      <xdr:nvSpPr>
        <xdr:cNvPr id="138" name="Line 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91440" y="13784580"/>
          <a:ext cx="8610600" cy="22098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129540</xdr:colOff>
      <xdr:row>68</xdr:row>
      <xdr:rowOff>167640</xdr:rowOff>
    </xdr:from>
    <xdr:to>
      <xdr:col>8</xdr:col>
      <xdr:colOff>335280</xdr:colOff>
      <xdr:row>70</xdr:row>
      <xdr:rowOff>53340</xdr:rowOff>
    </xdr:to>
    <xdr:sp macro="" textlink="">
      <xdr:nvSpPr>
        <xdr:cNvPr id="139" name="Line 1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129540" y="13266420"/>
          <a:ext cx="854202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175260</xdr:colOff>
      <xdr:row>90</xdr:row>
      <xdr:rowOff>76200</xdr:rowOff>
    </xdr:from>
    <xdr:to>
      <xdr:col>0</xdr:col>
      <xdr:colOff>190500</xdr:colOff>
      <xdr:row>94</xdr:row>
      <xdr:rowOff>53340</xdr:rowOff>
    </xdr:to>
    <xdr:sp macro="" textlink="">
      <xdr:nvSpPr>
        <xdr:cNvPr id="140" name="Line 1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175260" y="17365980"/>
          <a:ext cx="15240" cy="739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167640</xdr:colOff>
      <xdr:row>78</xdr:row>
      <xdr:rowOff>47886</xdr:rowOff>
    </xdr:from>
    <xdr:to>
      <xdr:col>8</xdr:col>
      <xdr:colOff>226321</xdr:colOff>
      <xdr:row>94</xdr:row>
      <xdr:rowOff>124386</xdr:rowOff>
    </xdr:to>
    <xdr:grpSp>
      <xdr:nvGrpSpPr>
        <xdr:cNvPr id="141" name="Group 8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GrpSpPr>
          <a:grpSpLocks/>
        </xdr:cNvGrpSpPr>
      </xdr:nvGrpSpPr>
      <xdr:grpSpPr bwMode="auto">
        <a:xfrm>
          <a:off x="167640" y="15164061"/>
          <a:ext cx="8164456" cy="3124500"/>
          <a:chOff x="18" y="1601"/>
          <a:chExt cx="771" cy="302"/>
        </a:xfrm>
      </xdr:grpSpPr>
      <xdr:sp macro="" textlink="">
        <xdr:nvSpPr>
          <xdr:cNvPr id="142" name="AutoShape 2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>
            <a:spLocks noChangeArrowheads="1"/>
          </xdr:cNvSpPr>
        </xdr:nvSpPr>
        <xdr:spPr bwMode="auto">
          <a:xfrm>
            <a:off x="49" y="1604"/>
            <a:ext cx="740" cy="281"/>
          </a:xfrm>
          <a:prstGeom prst="roundRect">
            <a:avLst>
              <a:gd name="adj" fmla="val 11032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3" name="Rectangle 3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694"/>
            <a:ext cx="540" cy="8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4" name="Line 4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>
            <a:spLocks noChangeShapeType="1"/>
          </xdr:cNvSpPr>
        </xdr:nvSpPr>
        <xdr:spPr bwMode="auto">
          <a:xfrm>
            <a:off x="50" y="1744"/>
            <a:ext cx="8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Line 5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>
            <a:spLocks noChangeShapeType="1"/>
          </xdr:cNvSpPr>
        </xdr:nvSpPr>
        <xdr:spPr bwMode="auto">
          <a:xfrm>
            <a:off x="677" y="1740"/>
            <a:ext cx="10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6" name="Line 6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>
            <a:spLocks noChangeShapeType="1"/>
          </xdr:cNvSpPr>
        </xdr:nvSpPr>
        <xdr:spPr bwMode="auto">
          <a:xfrm>
            <a:off x="446" y="1601"/>
            <a:ext cx="0" cy="9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Line 7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>
            <a:spLocks noChangeShapeType="1"/>
          </xdr:cNvSpPr>
        </xdr:nvSpPr>
        <xdr:spPr bwMode="auto">
          <a:xfrm>
            <a:off x="447" y="1780"/>
            <a:ext cx="1" cy="10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8" name="Line 10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" y="1604"/>
            <a:ext cx="0" cy="1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" name="Line 12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3" y="1903"/>
            <a:ext cx="3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0" name="Line 13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>
            <a:spLocks noChangeShapeType="1"/>
          </xdr:cNvSpPr>
        </xdr:nvSpPr>
        <xdr:spPr bwMode="auto">
          <a:xfrm>
            <a:off x="513" y="1903"/>
            <a:ext cx="2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655320</xdr:colOff>
      <xdr:row>65</xdr:row>
      <xdr:rowOff>99060</xdr:rowOff>
    </xdr:from>
    <xdr:to>
      <xdr:col>4</xdr:col>
      <xdr:colOff>22860</xdr:colOff>
      <xdr:row>66</xdr:row>
      <xdr:rowOff>76200</xdr:rowOff>
    </xdr:to>
    <xdr:sp macro="" textlink="">
      <xdr:nvSpPr>
        <xdr:cNvPr id="151" name="Rectangle 1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2796540" y="12573000"/>
          <a:ext cx="21945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320040</xdr:colOff>
      <xdr:row>64</xdr:row>
      <xdr:rowOff>68580</xdr:rowOff>
    </xdr:from>
    <xdr:to>
      <xdr:col>3</xdr:col>
      <xdr:colOff>419100</xdr:colOff>
      <xdr:row>66</xdr:row>
      <xdr:rowOff>76200</xdr:rowOff>
    </xdr:to>
    <xdr:sp macro="" textlink="">
      <xdr:nvSpPr>
        <xdr:cNvPr id="152" name="Rectangle 1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3741420" y="12352020"/>
          <a:ext cx="99060" cy="388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960120</xdr:colOff>
      <xdr:row>65</xdr:row>
      <xdr:rowOff>152400</xdr:rowOff>
    </xdr:from>
    <xdr:to>
      <xdr:col>2</xdr:col>
      <xdr:colOff>1021080</xdr:colOff>
      <xdr:row>66</xdr:row>
      <xdr:rowOff>30480</xdr:rowOff>
    </xdr:to>
    <xdr:sp macro="" textlink="">
      <xdr:nvSpPr>
        <xdr:cNvPr id="153" name="Oval 1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3162300" y="12679680"/>
          <a:ext cx="60960" cy="6858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1196340</xdr:colOff>
      <xdr:row>65</xdr:row>
      <xdr:rowOff>144780</xdr:rowOff>
    </xdr:from>
    <xdr:to>
      <xdr:col>3</xdr:col>
      <xdr:colOff>1249680</xdr:colOff>
      <xdr:row>66</xdr:row>
      <xdr:rowOff>15240</xdr:rowOff>
    </xdr:to>
    <xdr:sp macro="" textlink="">
      <xdr:nvSpPr>
        <xdr:cNvPr id="154" name="Oval 2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4831080" y="12672060"/>
          <a:ext cx="53340" cy="609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320040</xdr:colOff>
      <xdr:row>65</xdr:row>
      <xdr:rowOff>99060</xdr:rowOff>
    </xdr:from>
    <xdr:to>
      <xdr:col>3</xdr:col>
      <xdr:colOff>419100</xdr:colOff>
      <xdr:row>65</xdr:row>
      <xdr:rowOff>99060</xdr:rowOff>
    </xdr:to>
    <xdr:sp macro="" textlink="">
      <xdr:nvSpPr>
        <xdr:cNvPr id="155" name="Line 2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3741420" y="12573000"/>
          <a:ext cx="99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655320</xdr:colOff>
      <xdr:row>66</xdr:row>
      <xdr:rowOff>76200</xdr:rowOff>
    </xdr:from>
    <xdr:to>
      <xdr:col>2</xdr:col>
      <xdr:colOff>655320</xdr:colOff>
      <xdr:row>69</xdr:row>
      <xdr:rowOff>68580</xdr:rowOff>
    </xdr:to>
    <xdr:sp macro="" textlink="">
      <xdr:nvSpPr>
        <xdr:cNvPr id="156" name="Line 2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2796540" y="12740640"/>
          <a:ext cx="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655320</xdr:colOff>
      <xdr:row>69</xdr:row>
      <xdr:rowOff>68580</xdr:rowOff>
    </xdr:from>
    <xdr:to>
      <xdr:col>2</xdr:col>
      <xdr:colOff>655320</xdr:colOff>
      <xdr:row>72</xdr:row>
      <xdr:rowOff>160020</xdr:rowOff>
    </xdr:to>
    <xdr:sp macro="" textlink="">
      <xdr:nvSpPr>
        <xdr:cNvPr id="157" name="Line 2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2796540" y="13304520"/>
          <a:ext cx="0" cy="66294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69</xdr:row>
      <xdr:rowOff>129540</xdr:rowOff>
    </xdr:from>
    <xdr:to>
      <xdr:col>4</xdr:col>
      <xdr:colOff>76200</xdr:colOff>
      <xdr:row>72</xdr:row>
      <xdr:rowOff>182880</xdr:rowOff>
    </xdr:to>
    <xdr:sp macro="" textlink="">
      <xdr:nvSpPr>
        <xdr:cNvPr id="158" name="Line 2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250180" y="13418820"/>
          <a:ext cx="7620" cy="62484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213360</xdr:colOff>
      <xdr:row>65</xdr:row>
      <xdr:rowOff>99060</xdr:rowOff>
    </xdr:from>
    <xdr:to>
      <xdr:col>2</xdr:col>
      <xdr:colOff>655320</xdr:colOff>
      <xdr:row>68</xdr:row>
      <xdr:rowOff>182880</xdr:rowOff>
    </xdr:to>
    <xdr:sp macro="" textlink="">
      <xdr:nvSpPr>
        <xdr:cNvPr id="159" name="Freeform 2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/>
        </xdr:cNvSpPr>
      </xdr:nvSpPr>
      <xdr:spPr bwMode="auto">
        <a:xfrm>
          <a:off x="731520" y="12573000"/>
          <a:ext cx="2065020" cy="655320"/>
        </a:xfrm>
        <a:custGeom>
          <a:avLst/>
          <a:gdLst>
            <a:gd name="T0" fmla="*/ 0 w 118"/>
            <a:gd name="T1" fmla="*/ 2147483646 h 52"/>
            <a:gd name="T2" fmla="*/ 2147483646 w 118"/>
            <a:gd name="T3" fmla="*/ 2147483646 h 52"/>
            <a:gd name="T4" fmla="*/ 2147483646 w 118"/>
            <a:gd name="T5" fmla="*/ 2147483646 h 52"/>
            <a:gd name="T6" fmla="*/ 2147483646 w 118"/>
            <a:gd name="T7" fmla="*/ 0 h 52"/>
            <a:gd name="T8" fmla="*/ 0 60000 65536"/>
            <a:gd name="T9" fmla="*/ 0 60000 65536"/>
            <a:gd name="T10" fmla="*/ 0 60000 65536"/>
            <a:gd name="T11" fmla="*/ 0 60000 65536"/>
            <a:gd name="T12" fmla="*/ 0 w 118"/>
            <a:gd name="T13" fmla="*/ 0 h 52"/>
            <a:gd name="T14" fmla="*/ 118 w 118"/>
            <a:gd name="T15" fmla="*/ 52 h 5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" h="52">
              <a:moveTo>
                <a:pt x="0" y="52"/>
              </a:moveTo>
              <a:cubicBezTo>
                <a:pt x="16" y="43"/>
                <a:pt x="32" y="34"/>
                <a:pt x="47" y="26"/>
              </a:cubicBezTo>
              <a:cubicBezTo>
                <a:pt x="62" y="18"/>
                <a:pt x="76" y="10"/>
                <a:pt x="88" y="6"/>
              </a:cubicBezTo>
              <a:cubicBezTo>
                <a:pt x="100" y="2"/>
                <a:pt x="113" y="1"/>
                <a:pt x="118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65</xdr:row>
      <xdr:rowOff>144780</xdr:rowOff>
    </xdr:from>
    <xdr:to>
      <xdr:col>8</xdr:col>
      <xdr:colOff>83820</xdr:colOff>
      <xdr:row>70</xdr:row>
      <xdr:rowOff>30480</xdr:rowOff>
    </xdr:to>
    <xdr:sp macro="" textlink="">
      <xdr:nvSpPr>
        <xdr:cNvPr id="160" name="Freeform 3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/>
        </xdr:cNvSpPr>
      </xdr:nvSpPr>
      <xdr:spPr bwMode="auto">
        <a:xfrm>
          <a:off x="5204460" y="12672060"/>
          <a:ext cx="3215640" cy="838200"/>
        </a:xfrm>
        <a:custGeom>
          <a:avLst/>
          <a:gdLst>
            <a:gd name="T0" fmla="*/ 0 w 184"/>
            <a:gd name="T1" fmla="*/ 0 h 70"/>
            <a:gd name="T2" fmla="*/ 2147483646 w 184"/>
            <a:gd name="T3" fmla="*/ 2147483646 h 70"/>
            <a:gd name="T4" fmla="*/ 2147483646 w 184"/>
            <a:gd name="T5" fmla="*/ 2147483646 h 70"/>
            <a:gd name="T6" fmla="*/ 2147483646 w 184"/>
            <a:gd name="T7" fmla="*/ 2147483646 h 70"/>
            <a:gd name="T8" fmla="*/ 0 60000 65536"/>
            <a:gd name="T9" fmla="*/ 0 60000 65536"/>
            <a:gd name="T10" fmla="*/ 0 60000 65536"/>
            <a:gd name="T11" fmla="*/ 0 60000 65536"/>
            <a:gd name="T12" fmla="*/ 0 w 184"/>
            <a:gd name="T13" fmla="*/ 0 h 70"/>
            <a:gd name="T14" fmla="*/ 184 w 184"/>
            <a:gd name="T15" fmla="*/ 70 h 7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84" h="70">
              <a:moveTo>
                <a:pt x="0" y="0"/>
              </a:moveTo>
              <a:cubicBezTo>
                <a:pt x="4" y="0"/>
                <a:pt x="8" y="1"/>
                <a:pt x="22" y="5"/>
              </a:cubicBezTo>
              <a:cubicBezTo>
                <a:pt x="36" y="9"/>
                <a:pt x="58" y="15"/>
                <a:pt x="85" y="26"/>
              </a:cubicBezTo>
              <a:cubicBezTo>
                <a:pt x="112" y="37"/>
                <a:pt x="167" y="63"/>
                <a:pt x="184" y="7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72</xdr:row>
      <xdr:rowOff>182880</xdr:rowOff>
    </xdr:from>
    <xdr:to>
      <xdr:col>8</xdr:col>
      <xdr:colOff>342900</xdr:colOff>
      <xdr:row>73</xdr:row>
      <xdr:rowOff>38100</xdr:rowOff>
    </xdr:to>
    <xdr:sp macro="" textlink="">
      <xdr:nvSpPr>
        <xdr:cNvPr id="161" name="Line 3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257800" y="14043660"/>
          <a:ext cx="3421380" cy="4572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495300</xdr:colOff>
      <xdr:row>72</xdr:row>
      <xdr:rowOff>152400</xdr:rowOff>
    </xdr:from>
    <xdr:to>
      <xdr:col>2</xdr:col>
      <xdr:colOff>601980</xdr:colOff>
      <xdr:row>72</xdr:row>
      <xdr:rowOff>160020</xdr:rowOff>
    </xdr:to>
    <xdr:sp macro="" textlink="">
      <xdr:nvSpPr>
        <xdr:cNvPr id="162" name="Line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 flipH="1" flipV="1">
          <a:off x="495300" y="14013180"/>
          <a:ext cx="230886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74</xdr:row>
      <xdr:rowOff>114300</xdr:rowOff>
    </xdr:from>
    <xdr:to>
      <xdr:col>8</xdr:col>
      <xdr:colOff>373380</xdr:colOff>
      <xdr:row>74</xdr:row>
      <xdr:rowOff>137160</xdr:rowOff>
    </xdr:to>
    <xdr:sp macro="" textlink="">
      <xdr:nvSpPr>
        <xdr:cNvPr id="163" name="Line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18160" y="14356080"/>
          <a:ext cx="8191500" cy="228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464820</xdr:colOff>
      <xdr:row>64</xdr:row>
      <xdr:rowOff>91440</xdr:rowOff>
    </xdr:from>
    <xdr:to>
      <xdr:col>9</xdr:col>
      <xdr:colOff>0</xdr:colOff>
      <xdr:row>70</xdr:row>
      <xdr:rowOff>22860</xdr:rowOff>
    </xdr:to>
    <xdr:sp macro="" textlink="">
      <xdr:nvSpPr>
        <xdr:cNvPr id="164" name="Freeform 36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/>
        </xdr:cNvSpPr>
      </xdr:nvSpPr>
      <xdr:spPr bwMode="auto">
        <a:xfrm>
          <a:off x="464820" y="12428220"/>
          <a:ext cx="8290560" cy="1074420"/>
        </a:xfrm>
        <a:custGeom>
          <a:avLst/>
          <a:gdLst>
            <a:gd name="T0" fmla="*/ 0 w 462"/>
            <a:gd name="T1" fmla="*/ 2147483646 h 86"/>
            <a:gd name="T2" fmla="*/ 2147483646 w 462"/>
            <a:gd name="T3" fmla="*/ 2147483646 h 86"/>
            <a:gd name="T4" fmla="*/ 2147483646 w 462"/>
            <a:gd name="T5" fmla="*/ 2147483646 h 86"/>
            <a:gd name="T6" fmla="*/ 2147483646 w 462"/>
            <a:gd name="T7" fmla="*/ 2147483646 h 86"/>
            <a:gd name="T8" fmla="*/ 2147483646 w 462"/>
            <a:gd name="T9" fmla="*/ 2147483646 h 86"/>
            <a:gd name="T10" fmla="*/ 2147483646 w 462"/>
            <a:gd name="T11" fmla="*/ 2147483646 h 8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62"/>
            <a:gd name="T19" fmla="*/ 0 h 86"/>
            <a:gd name="T20" fmla="*/ 462 w 462"/>
            <a:gd name="T21" fmla="*/ 86 h 8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62" h="86">
              <a:moveTo>
                <a:pt x="0" y="67"/>
              </a:moveTo>
              <a:cubicBezTo>
                <a:pt x="28" y="47"/>
                <a:pt x="57" y="28"/>
                <a:pt x="86" y="17"/>
              </a:cubicBezTo>
              <a:cubicBezTo>
                <a:pt x="115" y="6"/>
                <a:pt x="149" y="4"/>
                <a:pt x="177" y="2"/>
              </a:cubicBezTo>
              <a:cubicBezTo>
                <a:pt x="205" y="0"/>
                <a:pt x="224" y="1"/>
                <a:pt x="254" y="7"/>
              </a:cubicBezTo>
              <a:cubicBezTo>
                <a:pt x="284" y="13"/>
                <a:pt x="322" y="27"/>
                <a:pt x="357" y="40"/>
              </a:cubicBezTo>
              <a:cubicBezTo>
                <a:pt x="392" y="53"/>
                <a:pt x="445" y="78"/>
                <a:pt x="462" y="86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205740</xdr:colOff>
      <xdr:row>67</xdr:row>
      <xdr:rowOff>144780</xdr:rowOff>
    </xdr:from>
    <xdr:to>
      <xdr:col>6</xdr:col>
      <xdr:colOff>266700</xdr:colOff>
      <xdr:row>68</xdr:row>
      <xdr:rowOff>83820</xdr:rowOff>
    </xdr:to>
    <xdr:sp macro="" textlink="">
      <xdr:nvSpPr>
        <xdr:cNvPr id="165" name="Line 37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 flipH="1">
          <a:off x="7307580" y="13053060"/>
          <a:ext cx="60960" cy="12954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838200</xdr:colOff>
      <xdr:row>64</xdr:row>
      <xdr:rowOff>114300</xdr:rowOff>
    </xdr:from>
    <xdr:to>
      <xdr:col>3</xdr:col>
      <xdr:colOff>838200</xdr:colOff>
      <xdr:row>65</xdr:row>
      <xdr:rowOff>99060</xdr:rowOff>
    </xdr:to>
    <xdr:sp macro="" textlink="">
      <xdr:nvSpPr>
        <xdr:cNvPr id="166" name="Line 3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4259580" y="1239774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975360</xdr:colOff>
      <xdr:row>63</xdr:row>
      <xdr:rowOff>57150</xdr:rowOff>
    </xdr:from>
    <xdr:ext cx="1793568" cy="165943"/>
    <xdr:sp macro="" textlink="">
      <xdr:nvSpPr>
        <xdr:cNvPr id="167" name="Text Box 4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4396740" y="12150090"/>
          <a:ext cx="1793568" cy="16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Cover 6" topsoil 12" at peak  </a:t>
          </a:r>
        </a:p>
      </xdr:txBody>
    </xdr:sp>
    <xdr:clientData/>
  </xdr:oneCellAnchor>
  <xdr:twoCellAnchor>
    <xdr:from>
      <xdr:col>4</xdr:col>
      <xdr:colOff>45720</xdr:colOff>
      <xdr:row>66</xdr:row>
      <xdr:rowOff>83820</xdr:rowOff>
    </xdr:from>
    <xdr:to>
      <xdr:col>4</xdr:col>
      <xdr:colOff>60960</xdr:colOff>
      <xdr:row>69</xdr:row>
      <xdr:rowOff>106680</xdr:rowOff>
    </xdr:to>
    <xdr:sp macro="" textlink="">
      <xdr:nvSpPr>
        <xdr:cNvPr id="168" name="Line 8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>
          <a:off x="5227320" y="12801600"/>
          <a:ext cx="15240" cy="5943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106680</xdr:colOff>
      <xdr:row>63</xdr:row>
      <xdr:rowOff>121920</xdr:rowOff>
    </xdr:from>
    <xdr:to>
      <xdr:col>3</xdr:col>
      <xdr:colOff>304800</xdr:colOff>
      <xdr:row>64</xdr:row>
      <xdr:rowOff>38100</xdr:rowOff>
    </xdr:to>
    <xdr:sp macro="" textlink="">
      <xdr:nvSpPr>
        <xdr:cNvPr id="169" name="Line 9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3528060" y="12214860"/>
          <a:ext cx="198120" cy="106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904875</xdr:colOff>
      <xdr:row>70</xdr:row>
      <xdr:rowOff>22860</xdr:rowOff>
    </xdr:from>
    <xdr:to>
      <xdr:col>5</xdr:col>
      <xdr:colOff>68580</xdr:colOff>
      <xdr:row>71</xdr:row>
      <xdr:rowOff>15240</xdr:rowOff>
    </xdr:to>
    <xdr:sp macro="" textlink="">
      <xdr:nvSpPr>
        <xdr:cNvPr id="170" name="Text Box 10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4539615" y="13502640"/>
          <a:ext cx="1807845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Depth to limiting layer (in.)</a:t>
          </a:r>
        </a:p>
      </xdr:txBody>
    </xdr:sp>
    <xdr:clientData/>
  </xdr:twoCellAnchor>
  <xdr:twoCellAnchor>
    <xdr:from>
      <xdr:col>3</xdr:col>
      <xdr:colOff>624840</xdr:colOff>
      <xdr:row>69</xdr:row>
      <xdr:rowOff>106680</xdr:rowOff>
    </xdr:from>
    <xdr:to>
      <xdr:col>3</xdr:col>
      <xdr:colOff>632460</xdr:colOff>
      <xdr:row>72</xdr:row>
      <xdr:rowOff>45720</xdr:rowOff>
    </xdr:to>
    <xdr:cxnSp macro="">
      <xdr:nvCxnSpPr>
        <xdr:cNvPr id="171" name="Straight Arrow Connector 4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>
          <a:off x="4259580" y="13395960"/>
          <a:ext cx="7620" cy="51054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495300</xdr:colOff>
      <xdr:row>68</xdr:row>
      <xdr:rowOff>167640</xdr:rowOff>
    </xdr:from>
    <xdr:to>
      <xdr:col>0</xdr:col>
      <xdr:colOff>495300</xdr:colOff>
      <xdr:row>68</xdr:row>
      <xdr:rowOff>175260</xdr:rowOff>
    </xdr:to>
    <xdr:cxnSp macro="">
      <xdr:nvCxnSpPr>
        <xdr:cNvPr id="172" name="Straight Connector 4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rot="5400000">
          <a:off x="491490" y="13216890"/>
          <a:ext cx="762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495300</xdr:colOff>
      <xdr:row>69</xdr:row>
      <xdr:rowOff>22860</xdr:rowOff>
    </xdr:from>
    <xdr:to>
      <xdr:col>0</xdr:col>
      <xdr:colOff>495300</xdr:colOff>
      <xdr:row>75</xdr:row>
      <xdr:rowOff>144780</xdr:rowOff>
    </xdr:to>
    <xdr:cxnSp macro="">
      <xdr:nvCxnSpPr>
        <xdr:cNvPr id="173" name="Straight Connector 4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rot="5400000">
          <a:off x="-137160" y="13891260"/>
          <a:ext cx="1264920" cy="0"/>
        </a:xfrm>
        <a:prstGeom prst="line">
          <a:avLst/>
        </a:prstGeom>
        <a:noFill/>
        <a:ln w="317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381000</xdr:colOff>
      <xdr:row>70</xdr:row>
      <xdr:rowOff>91440</xdr:rowOff>
    </xdr:from>
    <xdr:to>
      <xdr:col>8</xdr:col>
      <xdr:colOff>381000</xdr:colOff>
      <xdr:row>76</xdr:row>
      <xdr:rowOff>45720</xdr:rowOff>
    </xdr:to>
    <xdr:cxnSp macro="">
      <xdr:nvCxnSpPr>
        <xdr:cNvPr id="174" name="Straight Connector 4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rot="5400000">
          <a:off x="8168640" y="14119860"/>
          <a:ext cx="1097280" cy="0"/>
        </a:xfrm>
        <a:prstGeom prst="line">
          <a:avLst/>
        </a:prstGeom>
        <a:noFill/>
        <a:ln w="317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</xdr:col>
      <xdr:colOff>1363980</xdr:colOff>
      <xdr:row>67</xdr:row>
      <xdr:rowOff>7620</xdr:rowOff>
    </xdr:from>
    <xdr:ext cx="1329595" cy="165943"/>
    <xdr:sp macro="" textlink="">
      <xdr:nvSpPr>
        <xdr:cNvPr id="176" name="Text Box 46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3566160" y="12915900"/>
          <a:ext cx="1329595" cy="16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Sand Fill Depth  (in.)  </a:t>
          </a:r>
        </a:p>
      </xdr:txBody>
    </xdr:sp>
    <xdr:clientData/>
  </xdr:oneCellAnchor>
  <xdr:twoCellAnchor editAs="oneCell">
    <xdr:from>
      <xdr:col>1</xdr:col>
      <xdr:colOff>266700</xdr:colOff>
      <xdr:row>73</xdr:row>
      <xdr:rowOff>7620</xdr:rowOff>
    </xdr:from>
    <xdr:to>
      <xdr:col>2</xdr:col>
      <xdr:colOff>148635</xdr:colOff>
      <xdr:row>74</xdr:row>
      <xdr:rowOff>17145</xdr:rowOff>
    </xdr:to>
    <xdr:sp macro="" textlink="">
      <xdr:nvSpPr>
        <xdr:cNvPr id="178" name="Text Box 10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784860" y="14058900"/>
          <a:ext cx="15659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Upslope width (ft.)</a:t>
          </a:r>
        </a:p>
      </xdr:txBody>
    </xdr:sp>
    <xdr:clientData/>
  </xdr:twoCellAnchor>
  <xdr:twoCellAnchor editAs="oneCell">
    <xdr:from>
      <xdr:col>4</xdr:col>
      <xdr:colOff>525781</xdr:colOff>
      <xdr:row>73</xdr:row>
      <xdr:rowOff>7620</xdr:rowOff>
    </xdr:from>
    <xdr:to>
      <xdr:col>6</xdr:col>
      <xdr:colOff>15241</xdr:colOff>
      <xdr:row>74</xdr:row>
      <xdr:rowOff>22860</xdr:rowOff>
    </xdr:to>
    <xdr:sp macro="" textlink="">
      <xdr:nvSpPr>
        <xdr:cNvPr id="181" name="Text Box 1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5707381" y="14058900"/>
          <a:ext cx="14097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Downslope width (ft.)</a:t>
          </a:r>
        </a:p>
      </xdr:txBody>
    </xdr:sp>
    <xdr:clientData/>
  </xdr:twoCellAnchor>
  <xdr:twoCellAnchor editAs="oneCell">
    <xdr:from>
      <xdr:col>2</xdr:col>
      <xdr:colOff>502920</xdr:colOff>
      <xdr:row>73</xdr:row>
      <xdr:rowOff>15241</xdr:rowOff>
    </xdr:from>
    <xdr:to>
      <xdr:col>3</xdr:col>
      <xdr:colOff>784860</xdr:colOff>
      <xdr:row>74</xdr:row>
      <xdr:rowOff>7621</xdr:rowOff>
    </xdr:to>
    <xdr:sp macro="" textlink="">
      <xdr:nvSpPr>
        <xdr:cNvPr id="183" name="Text Box 1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705100" y="14066521"/>
          <a:ext cx="171450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Distribution cell</a:t>
          </a:r>
          <a:r>
            <a:rPr lang="en-US" sz="10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width </a:t>
          </a:r>
          <a:r>
            <a:rPr lang="en-US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(ft.)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List18" displayName="List18" ref="B2:K47" totalsRowShown="0" headerRowDxfId="11" dataDxfId="10">
  <tableColumns count="10">
    <tableColumn id="1" xr3:uid="{00000000-0010-0000-0000-000001000000}" name="Restriction" dataDxfId="9"/>
    <tableColumn id="2" xr3:uid="{00000000-0010-0000-0000-000002000000}" name="Depth Required" dataDxfId="8"/>
    <tableColumn id="10" xr3:uid="{00000000-0010-0000-0000-00000A000000}" name="In Situ soil" dataDxfId="7"/>
    <tableColumn id="3" xr3:uid="{00000000-0010-0000-0000-000003000000}" name="Slope" dataDxfId="6"/>
    <tableColumn id="4" xr3:uid="{00000000-0010-0000-0000-000004000000}" name="Value" dataDxfId="5"/>
    <tableColumn id="5" xr3:uid="{00000000-0010-0000-0000-000005000000}" name="Grade" dataDxfId="4"/>
    <tableColumn id="7" xr3:uid="{00000000-0010-0000-0000-000007000000}" name="SFLR" dataDxfId="3"/>
    <tableColumn id="6" xr3:uid="{00000000-0010-0000-0000-000006000000}" name="Shape" dataDxfId="2"/>
    <tableColumn id="8" xr3:uid="{00000000-0010-0000-0000-000008000000}" name="Credit" dataDxfId="1"/>
    <tableColumn id="9" xr3:uid="{00000000-0010-0000-0000-000009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0"/>
  <sheetViews>
    <sheetView showGridLines="0" tabSelected="1" showRuler="0" view="pageBreakPreview" topLeftCell="A37" zoomScaleNormal="100" zoomScaleSheetLayoutView="100" zoomScalePageLayoutView="110" workbookViewId="0">
      <selection activeCell="C11" sqref="C11"/>
    </sheetView>
  </sheetViews>
  <sheetFormatPr defaultColWidth="9.140625" defaultRowHeight="12.75" x14ac:dyDescent="0.2"/>
  <cols>
    <col min="1" max="1" width="7.5703125" style="1" customWidth="1"/>
    <col min="2" max="2" width="24.5703125" style="2" customWidth="1"/>
    <col min="3" max="3" width="20.85546875" style="2" customWidth="1"/>
    <col min="4" max="4" width="22.5703125" style="2" customWidth="1"/>
    <col min="5" max="5" width="16" style="2" customWidth="1"/>
    <col min="6" max="6" width="12" style="2" customWidth="1"/>
    <col min="7" max="7" width="8.85546875" style="2" customWidth="1"/>
    <col min="8" max="8" width="9.140625" style="2" customWidth="1"/>
    <col min="9" max="9" width="6.140625" style="2" customWidth="1"/>
    <col min="10" max="10" width="5.42578125" style="2" customWidth="1"/>
    <col min="11" max="16384" width="9.140625" style="2"/>
  </cols>
  <sheetData>
    <row r="1" spans="1:10" ht="15.75" customHeight="1" x14ac:dyDescent="0.2">
      <c r="I1" s="3"/>
    </row>
    <row r="2" spans="1:10" ht="17.25" customHeight="1" x14ac:dyDescent="0.3">
      <c r="C2" s="5" t="s">
        <v>254</v>
      </c>
      <c r="H2" s="4"/>
    </row>
    <row r="3" spans="1:10" s="6" customFormat="1" ht="35.25" customHeight="1" x14ac:dyDescent="0.3">
      <c r="C3" s="50" t="s">
        <v>85</v>
      </c>
    </row>
    <row r="4" spans="1:10" ht="15.75" x14ac:dyDescent="0.25">
      <c r="B4" s="37" t="s">
        <v>29</v>
      </c>
      <c r="C4" s="137" t="s">
        <v>252</v>
      </c>
      <c r="D4" s="138"/>
      <c r="E4" s="138"/>
      <c r="F4" s="138"/>
      <c r="G4" s="139"/>
    </row>
    <row r="5" spans="1:10" s="10" customFormat="1" ht="16.5" customHeight="1" x14ac:dyDescent="0.3">
      <c r="A5" s="31"/>
      <c r="B5" s="44" t="s">
        <v>32</v>
      </c>
      <c r="C5" s="137" t="s">
        <v>119</v>
      </c>
      <c r="D5" s="139"/>
      <c r="E5" s="38" t="s">
        <v>30</v>
      </c>
      <c r="F5" s="140">
        <v>40621</v>
      </c>
      <c r="G5" s="141"/>
      <c r="H5" s="2"/>
      <c r="I5" s="2"/>
      <c r="J5" s="2"/>
    </row>
    <row r="6" spans="1:10" ht="16.5" x14ac:dyDescent="0.3">
      <c r="A6" s="31"/>
      <c r="B6" s="44" t="s">
        <v>31</v>
      </c>
      <c r="C6" s="137"/>
      <c r="D6" s="139"/>
      <c r="E6" s="38" t="s">
        <v>33</v>
      </c>
      <c r="F6" s="142"/>
      <c r="G6" s="143"/>
      <c r="J6" s="10"/>
    </row>
    <row r="7" spans="1:10" ht="16.5" x14ac:dyDescent="0.3">
      <c r="A7" s="31"/>
      <c r="B7" s="83" t="s">
        <v>52</v>
      </c>
      <c r="C7" s="15"/>
      <c r="D7" s="15"/>
      <c r="E7" s="45"/>
      <c r="F7" s="15"/>
      <c r="G7" s="15"/>
      <c r="J7" s="10"/>
    </row>
    <row r="8" spans="1:10" ht="16.5" x14ac:dyDescent="0.3">
      <c r="A8" s="7" t="s">
        <v>4</v>
      </c>
      <c r="B8" s="31" t="s">
        <v>5</v>
      </c>
      <c r="C8" s="8"/>
      <c r="D8" s="8"/>
      <c r="E8" s="8"/>
      <c r="F8" s="8"/>
      <c r="G8" s="8"/>
      <c r="H8" s="10"/>
      <c r="I8" s="10"/>
    </row>
    <row r="9" spans="1:10" s="10" customFormat="1" ht="16.5" x14ac:dyDescent="0.3">
      <c r="A9" s="7"/>
      <c r="B9" s="88" t="s">
        <v>15</v>
      </c>
      <c r="C9" s="91">
        <v>4</v>
      </c>
      <c r="D9" s="93" t="s">
        <v>158</v>
      </c>
      <c r="G9" s="8"/>
      <c r="J9" s="2"/>
    </row>
    <row r="10" spans="1:10" ht="16.5" x14ac:dyDescent="0.3">
      <c r="A10" s="12"/>
      <c r="B10" s="87" t="s">
        <v>16</v>
      </c>
      <c r="C10" s="92">
        <f>C9*120</f>
        <v>480</v>
      </c>
      <c r="D10" s="93" t="s">
        <v>212</v>
      </c>
      <c r="G10" s="13"/>
    </row>
    <row r="11" spans="1:10" ht="16.5" x14ac:dyDescent="0.3">
      <c r="A11" s="12"/>
      <c r="B11" s="88" t="s">
        <v>22</v>
      </c>
      <c r="C11" s="91">
        <v>0</v>
      </c>
      <c r="D11" s="93" t="s">
        <v>212</v>
      </c>
      <c r="G11" s="33">
        <f>MAX(C10,C11)</f>
        <v>480</v>
      </c>
      <c r="I11" s="13"/>
    </row>
    <row r="12" spans="1:10" x14ac:dyDescent="0.2">
      <c r="A12" s="12"/>
      <c r="B12" s="13"/>
      <c r="E12" s="15"/>
      <c r="F12" s="13"/>
      <c r="G12" s="13"/>
      <c r="H12" s="15"/>
      <c r="I12" s="13"/>
      <c r="J12" s="10"/>
    </row>
    <row r="13" spans="1:10" s="10" customFormat="1" ht="16.5" x14ac:dyDescent="0.3">
      <c r="A13" s="7" t="s">
        <v>8</v>
      </c>
      <c r="B13" s="31" t="s">
        <v>6</v>
      </c>
      <c r="C13" s="31"/>
      <c r="D13" s="31"/>
      <c r="E13" s="31"/>
      <c r="F13" s="8"/>
      <c r="G13" s="8"/>
      <c r="H13" s="2"/>
      <c r="I13" s="2"/>
      <c r="J13" s="2"/>
    </row>
    <row r="14" spans="1:10" s="10" customFormat="1" ht="14.25" customHeight="1" x14ac:dyDescent="0.3">
      <c r="A14" s="12"/>
      <c r="B14" s="88" t="s">
        <v>7</v>
      </c>
      <c r="C14" s="91">
        <v>2000</v>
      </c>
      <c r="D14" s="93" t="s">
        <v>213</v>
      </c>
      <c r="G14" s="13"/>
      <c r="J14" s="2"/>
    </row>
    <row r="15" spans="1:10" s="10" customFormat="1" ht="16.5" x14ac:dyDescent="0.3">
      <c r="A15" s="12"/>
      <c r="B15" s="88" t="s">
        <v>14</v>
      </c>
      <c r="C15" s="91">
        <v>2</v>
      </c>
      <c r="D15" s="93"/>
      <c r="F15" s="13"/>
      <c r="G15" s="13"/>
      <c r="H15" s="2"/>
      <c r="I15" s="2"/>
      <c r="J15" s="2"/>
    </row>
    <row r="16" spans="1:10" s="10" customFormat="1" ht="16.5" x14ac:dyDescent="0.3">
      <c r="A16" s="12"/>
      <c r="B16" s="87" t="s">
        <v>76</v>
      </c>
      <c r="C16" s="54" t="s">
        <v>51</v>
      </c>
      <c r="D16" s="94" t="s">
        <v>84</v>
      </c>
      <c r="E16" s="91"/>
      <c r="F16" s="2"/>
      <c r="G16" s="2"/>
      <c r="H16" s="2"/>
      <c r="I16" s="2"/>
    </row>
    <row r="17" spans="1:10" s="10" customFormat="1" ht="12.75" customHeight="1" x14ac:dyDescent="0.2">
      <c r="B17" s="2"/>
      <c r="C17" s="2"/>
      <c r="D17" s="2"/>
      <c r="E17" s="2"/>
      <c r="F17" s="21"/>
      <c r="G17" s="2"/>
      <c r="H17" s="2"/>
    </row>
    <row r="18" spans="1:10" s="10" customFormat="1" ht="12" customHeight="1" x14ac:dyDescent="0.2">
      <c r="A18" s="7"/>
      <c r="B18" s="26" t="s">
        <v>211</v>
      </c>
      <c r="C18" s="27"/>
      <c r="F18" s="15"/>
    </row>
    <row r="19" spans="1:10" x14ac:dyDescent="0.2">
      <c r="A19" s="7"/>
      <c r="B19" s="16" t="s">
        <v>9</v>
      </c>
      <c r="C19" s="16" t="s">
        <v>192</v>
      </c>
      <c r="D19" s="10"/>
      <c r="E19" s="10"/>
      <c r="F19" s="15"/>
      <c r="G19" s="10"/>
      <c r="H19" s="10"/>
      <c r="I19" s="10"/>
      <c r="J19" s="10"/>
    </row>
    <row r="20" spans="1:10" ht="14.25" customHeight="1" x14ac:dyDescent="0.2">
      <c r="A20" s="7"/>
      <c r="B20" s="17" t="s">
        <v>10</v>
      </c>
      <c r="C20" s="28">
        <v>1000</v>
      </c>
      <c r="D20" s="10"/>
      <c r="E20" s="10"/>
      <c r="F20" s="15"/>
      <c r="G20" s="10"/>
      <c r="H20" s="10"/>
      <c r="I20" s="10"/>
      <c r="J20" s="10"/>
    </row>
    <row r="21" spans="1:10" x14ac:dyDescent="0.2">
      <c r="A21" s="7"/>
      <c r="B21" s="32">
        <v>3</v>
      </c>
      <c r="C21" s="29">
        <v>1500</v>
      </c>
      <c r="D21" s="10"/>
      <c r="E21" s="10"/>
      <c r="F21" s="15"/>
      <c r="G21" s="10"/>
      <c r="H21" s="10"/>
      <c r="I21" s="10"/>
      <c r="J21" s="10"/>
    </row>
    <row r="22" spans="1:10" x14ac:dyDescent="0.2">
      <c r="A22" s="7"/>
      <c r="B22" s="18" t="s">
        <v>17</v>
      </c>
      <c r="C22" s="29">
        <v>2000</v>
      </c>
      <c r="D22" s="10"/>
      <c r="E22" s="10"/>
      <c r="F22" s="15"/>
      <c r="G22" s="10"/>
      <c r="H22" s="10"/>
      <c r="I22" s="10"/>
    </row>
    <row r="23" spans="1:10" x14ac:dyDescent="0.2">
      <c r="A23" s="10"/>
      <c r="B23" s="19" t="s">
        <v>18</v>
      </c>
      <c r="C23" s="30" t="s">
        <v>19</v>
      </c>
      <c r="D23" s="10"/>
      <c r="E23" s="10"/>
      <c r="F23" s="15"/>
      <c r="G23" s="10"/>
      <c r="H23" s="10"/>
      <c r="I23" s="10"/>
    </row>
    <row r="24" spans="1:10" s="13" customFormat="1" x14ac:dyDescent="0.2">
      <c r="B24" s="10"/>
      <c r="C24" s="10"/>
      <c r="D24" s="10"/>
      <c r="E24" s="10"/>
      <c r="F24" s="10"/>
      <c r="G24" s="10"/>
      <c r="H24" s="10"/>
      <c r="I24" s="2"/>
      <c r="J24" s="2"/>
    </row>
    <row r="25" spans="1:10" ht="15" customHeight="1" x14ac:dyDescent="0.3">
      <c r="A25" s="7" t="s">
        <v>11</v>
      </c>
      <c r="B25" s="31" t="s">
        <v>169</v>
      </c>
      <c r="C25" s="91" t="s">
        <v>202</v>
      </c>
      <c r="D25" s="31"/>
      <c r="E25" s="31"/>
      <c r="F25" s="31"/>
      <c r="G25" s="87"/>
    </row>
    <row r="26" spans="1:10" ht="15" customHeight="1" x14ac:dyDescent="0.3">
      <c r="A26" s="20"/>
      <c r="B26" s="88" t="s">
        <v>214</v>
      </c>
      <c r="C26" s="91" t="s">
        <v>195</v>
      </c>
      <c r="D26" s="95" t="s">
        <v>34</v>
      </c>
      <c r="E26" s="96">
        <v>10</v>
      </c>
      <c r="F26" s="88" t="s">
        <v>53</v>
      </c>
      <c r="G26" s="88"/>
    </row>
    <row r="27" spans="1:10" s="10" customFormat="1" ht="15" customHeight="1" x14ac:dyDescent="0.3">
      <c r="A27" s="20"/>
      <c r="B27" s="97" t="s">
        <v>215</v>
      </c>
      <c r="C27" s="91" t="s">
        <v>253</v>
      </c>
      <c r="D27" s="95" t="s">
        <v>54</v>
      </c>
      <c r="E27" s="144" t="s">
        <v>69</v>
      </c>
      <c r="F27" s="145"/>
      <c r="G27" s="88"/>
      <c r="H27" s="2"/>
      <c r="I27" s="2"/>
      <c r="J27" s="13"/>
    </row>
    <row r="28" spans="1:10" ht="15" customHeight="1" x14ac:dyDescent="0.3">
      <c r="A28" s="20"/>
      <c r="B28" s="87" t="s">
        <v>20</v>
      </c>
      <c r="C28" s="91" t="s">
        <v>124</v>
      </c>
      <c r="D28" s="95" t="s">
        <v>21</v>
      </c>
      <c r="E28" s="144" t="s">
        <v>39</v>
      </c>
      <c r="F28" s="146"/>
      <c r="G28" s="87"/>
    </row>
    <row r="29" spans="1:10" ht="15" customHeight="1" x14ac:dyDescent="0.3">
      <c r="A29" s="20"/>
      <c r="B29" s="88" t="s">
        <v>155</v>
      </c>
      <c r="C29" s="98">
        <f>tables!H37</f>
        <v>3</v>
      </c>
      <c r="D29" s="88" t="s">
        <v>170</v>
      </c>
      <c r="E29" s="87"/>
      <c r="F29" s="87"/>
      <c r="G29" s="88"/>
    </row>
    <row r="30" spans="1:10" ht="15" customHeight="1" x14ac:dyDescent="0.3">
      <c r="A30" s="20"/>
      <c r="B30" s="88" t="s">
        <v>183</v>
      </c>
      <c r="C30" s="99">
        <f>IF(C31=lookups!H12,tables!D41,tables!D42)</f>
        <v>0.8</v>
      </c>
      <c r="D30" s="88" t="s">
        <v>171</v>
      </c>
      <c r="E30" s="87"/>
      <c r="F30" s="87"/>
      <c r="G30" s="88"/>
      <c r="J30" s="10"/>
    </row>
    <row r="31" spans="1:10" ht="15" customHeight="1" x14ac:dyDescent="0.3">
      <c r="A31" s="20"/>
      <c r="B31" s="87" t="s">
        <v>139</v>
      </c>
      <c r="C31" s="100" t="s">
        <v>153</v>
      </c>
      <c r="D31" s="95" t="s">
        <v>13</v>
      </c>
      <c r="E31" s="100">
        <v>0.1</v>
      </c>
      <c r="F31" s="88"/>
      <c r="G31" s="88"/>
      <c r="I31" s="10"/>
    </row>
    <row r="32" spans="1:10" ht="15" customHeight="1" x14ac:dyDescent="0.3">
      <c r="B32" s="87" t="s">
        <v>50</v>
      </c>
      <c r="C32" s="159" t="s">
        <v>51</v>
      </c>
      <c r="D32" s="160"/>
      <c r="E32" s="89"/>
      <c r="F32" s="88"/>
      <c r="G32" s="87"/>
    </row>
    <row r="33" spans="1:8" ht="15" customHeight="1" x14ac:dyDescent="0.3">
      <c r="B33" s="87" t="s">
        <v>49</v>
      </c>
      <c r="C33" s="101">
        <f>INDEX(lookups!J3:K9,MATCH(C32,lookups!J3:J9,0),2)</f>
        <v>0</v>
      </c>
      <c r="D33" s="95" t="s">
        <v>25</v>
      </c>
      <c r="E33" s="101">
        <f>IF(C26=lookups!B7,36,IF(C26=lookups!B8,36,18))</f>
        <v>18</v>
      </c>
      <c r="F33" s="88" t="s">
        <v>164</v>
      </c>
      <c r="G33" s="31"/>
      <c r="H33" s="8"/>
    </row>
    <row r="34" spans="1:8" ht="15" customHeight="1" x14ac:dyDescent="0.3">
      <c r="B34" s="2" t="s">
        <v>189</v>
      </c>
      <c r="C34" s="107">
        <v>1</v>
      </c>
      <c r="D34" s="95" t="s">
        <v>221</v>
      </c>
      <c r="E34" s="107">
        <v>2</v>
      </c>
      <c r="F34" s="88" t="s">
        <v>185</v>
      </c>
      <c r="G34" s="31"/>
      <c r="H34" s="8"/>
    </row>
    <row r="35" spans="1:8" ht="15" customHeight="1" x14ac:dyDescent="0.3">
      <c r="C35" s="117"/>
      <c r="D35" s="95" t="s">
        <v>222</v>
      </c>
      <c r="E35" s="107">
        <v>0</v>
      </c>
      <c r="F35" s="88" t="s">
        <v>225</v>
      </c>
      <c r="G35" s="31"/>
      <c r="H35" s="8"/>
    </row>
    <row r="36" spans="1:8" ht="15" customHeight="1" x14ac:dyDescent="0.3">
      <c r="A36" s="7" t="s">
        <v>12</v>
      </c>
      <c r="B36" s="31" t="s">
        <v>182</v>
      </c>
      <c r="C36" s="89"/>
      <c r="D36" s="103"/>
      <c r="E36" s="103"/>
      <c r="F36" s="88"/>
      <c r="G36" s="88"/>
      <c r="H36" s="13"/>
    </row>
    <row r="37" spans="1:8" ht="15" customHeight="1" x14ac:dyDescent="0.3">
      <c r="A37" s="53"/>
      <c r="B37" s="89" t="s">
        <v>174</v>
      </c>
      <c r="C37" s="88" t="s">
        <v>176</v>
      </c>
      <c r="D37" s="101">
        <f>G11/C34</f>
        <v>480</v>
      </c>
      <c r="E37" s="89" t="s">
        <v>190</v>
      </c>
      <c r="F37" s="87"/>
      <c r="G37" s="87"/>
    </row>
    <row r="38" spans="1:8" ht="15" customHeight="1" x14ac:dyDescent="0.3">
      <c r="A38" s="53"/>
      <c r="B38" s="89" t="s">
        <v>180</v>
      </c>
      <c r="C38" s="88" t="s">
        <v>178</v>
      </c>
      <c r="D38" s="110">
        <f>C29/C34</f>
        <v>3</v>
      </c>
      <c r="E38" s="89" t="s">
        <v>168</v>
      </c>
      <c r="F38" s="102"/>
      <c r="G38" s="87"/>
    </row>
    <row r="39" spans="1:8" ht="15" customHeight="1" x14ac:dyDescent="0.3">
      <c r="A39" s="53"/>
      <c r="B39" s="89" t="s">
        <v>181</v>
      </c>
      <c r="C39" s="13" t="s">
        <v>179</v>
      </c>
      <c r="D39" s="109">
        <f>G11/C29</f>
        <v>160</v>
      </c>
      <c r="E39" s="89" t="s">
        <v>168</v>
      </c>
      <c r="F39" s="102"/>
      <c r="G39" s="87"/>
    </row>
    <row r="40" spans="1:8" ht="15" customHeight="1" x14ac:dyDescent="0.3">
      <c r="A40" s="53"/>
      <c r="B40" s="89" t="s">
        <v>216</v>
      </c>
      <c r="C40" s="24" t="s">
        <v>224</v>
      </c>
      <c r="D40" s="111">
        <f>MAX(3+E34+1, E35)</f>
        <v>6</v>
      </c>
      <c r="E40" s="89" t="s">
        <v>187</v>
      </c>
      <c r="F40" s="102"/>
      <c r="G40" s="87"/>
    </row>
    <row r="41" spans="1:8" ht="15" customHeight="1" x14ac:dyDescent="0.3">
      <c r="A41" s="53"/>
      <c r="B41" s="104"/>
      <c r="C41" s="88"/>
      <c r="D41" s="108"/>
      <c r="E41" s="89"/>
      <c r="F41" s="87"/>
      <c r="G41" s="87"/>
    </row>
    <row r="42" spans="1:8" ht="15" customHeight="1" x14ac:dyDescent="0.3">
      <c r="A42" s="7"/>
      <c r="B42" s="89" t="s">
        <v>186</v>
      </c>
      <c r="C42" s="87"/>
      <c r="D42" s="110">
        <f>MAX((E33-E26-C33),H42)</f>
        <v>8</v>
      </c>
      <c r="E42" s="89" t="s">
        <v>217</v>
      </c>
      <c r="F42" s="88"/>
      <c r="G42" s="88"/>
      <c r="H42" s="116">
        <f>VLOOKUP(C31,lookups!I12:J13,2,FALSE)</f>
        <v>6</v>
      </c>
    </row>
    <row r="43" spans="1:8" ht="15" customHeight="1" x14ac:dyDescent="0.3">
      <c r="A43" s="53"/>
      <c r="B43" s="89" t="s">
        <v>184</v>
      </c>
      <c r="C43" s="105"/>
      <c r="D43" s="110">
        <f>D42+(E31*D38*12)</f>
        <v>11.600000000000001</v>
      </c>
      <c r="E43" s="89" t="s">
        <v>185</v>
      </c>
      <c r="F43" s="102"/>
      <c r="G43" s="87"/>
    </row>
    <row r="44" spans="1:8" ht="15" customHeight="1" x14ac:dyDescent="0.3">
      <c r="A44" s="53"/>
      <c r="B44" s="89" t="s">
        <v>191</v>
      </c>
      <c r="C44" s="89" t="s">
        <v>229</v>
      </c>
      <c r="D44" s="102" t="s">
        <v>230</v>
      </c>
      <c r="E44" s="89"/>
      <c r="G44" s="87"/>
    </row>
    <row r="45" spans="1:8" ht="15" customHeight="1" x14ac:dyDescent="0.3">
      <c r="A45" s="53"/>
      <c r="B45" s="89" t="s">
        <v>219</v>
      </c>
      <c r="D45" s="134">
        <v>3</v>
      </c>
      <c r="E45" s="104" t="s">
        <v>220</v>
      </c>
      <c r="F45" s="102"/>
      <c r="G45" s="87"/>
    </row>
    <row r="46" spans="1:8" ht="15" customHeight="1" x14ac:dyDescent="0.3">
      <c r="A46" s="53"/>
      <c r="B46" s="89" t="s">
        <v>228</v>
      </c>
      <c r="D46" s="109">
        <f>((((D42+D43)/2)+D40+12)*D45)/12</f>
        <v>6.95</v>
      </c>
      <c r="F46" s="102"/>
      <c r="G46" s="87"/>
    </row>
    <row r="47" spans="1:8" ht="15" customHeight="1" x14ac:dyDescent="0.3">
      <c r="A47" s="7"/>
      <c r="B47" s="31" t="s">
        <v>177</v>
      </c>
      <c r="C47" s="15" t="s">
        <v>218</v>
      </c>
      <c r="D47" s="135">
        <f>ROUND(D39+(2*D46),1)</f>
        <v>173.9</v>
      </c>
      <c r="E47" s="89" t="s">
        <v>168</v>
      </c>
      <c r="F47" s="88"/>
      <c r="G47" s="88"/>
      <c r="H47" s="13"/>
    </row>
    <row r="48" spans="1:8" ht="15" customHeight="1" x14ac:dyDescent="0.3">
      <c r="A48" s="7"/>
      <c r="B48" s="31" t="s">
        <v>231</v>
      </c>
      <c r="C48" s="31" t="s">
        <v>226</v>
      </c>
      <c r="D48" s="109">
        <f>(((D42+D40+6)/12)*D45)*(100/(100-(D45*E31)))</f>
        <v>5.0150451354062184</v>
      </c>
      <c r="E48" s="31" t="s">
        <v>227</v>
      </c>
      <c r="F48" s="109">
        <f>(((D43+D40+6)/12)*D45)*(100/(100+(D45*E31)))</f>
        <v>5.882352941176471</v>
      </c>
      <c r="G48" s="88"/>
      <c r="H48" s="13"/>
    </row>
    <row r="49" spans="1:10" ht="15" customHeight="1" x14ac:dyDescent="0.3">
      <c r="A49" s="7"/>
      <c r="B49" s="31" t="s">
        <v>232</v>
      </c>
      <c r="C49" s="88" t="s">
        <v>233</v>
      </c>
      <c r="D49" s="110">
        <f>D48+F48+D38</f>
        <v>13.897398076582689</v>
      </c>
      <c r="E49" s="88"/>
      <c r="F49" s="88"/>
      <c r="G49" s="88"/>
      <c r="H49" s="13"/>
    </row>
    <row r="50" spans="1:10" ht="15" customHeight="1" x14ac:dyDescent="0.3">
      <c r="A50" s="7"/>
      <c r="B50" s="89" t="s">
        <v>234</v>
      </c>
      <c r="C50" s="87"/>
      <c r="D50" s="136" t="str">
        <f>IF(E26&lt;8,lookups!B33,IF(C26="Seasonal Water",lookups!B34,lookups!B35))</f>
        <v>Optional</v>
      </c>
      <c r="E50" s="88"/>
      <c r="F50" s="88"/>
      <c r="G50" s="88"/>
      <c r="H50" s="13"/>
    </row>
    <row r="51" spans="1:10" ht="15" customHeight="1" x14ac:dyDescent="0.3">
      <c r="A51" s="7"/>
      <c r="B51" s="89"/>
      <c r="C51" s="87"/>
      <c r="D51" s="87"/>
      <c r="E51" s="88"/>
      <c r="F51" s="88"/>
      <c r="G51" s="88"/>
      <c r="H51" s="13"/>
    </row>
    <row r="52" spans="1:10" ht="15" customHeight="1" x14ac:dyDescent="0.2">
      <c r="A52" s="7"/>
      <c r="B52" s="10"/>
      <c r="E52" s="13"/>
      <c r="F52" s="13"/>
      <c r="G52" s="13"/>
      <c r="H52" s="13"/>
    </row>
    <row r="53" spans="1:10" ht="15" customHeight="1" x14ac:dyDescent="0.2">
      <c r="A53" s="7"/>
      <c r="B53" s="10"/>
      <c r="E53" s="13"/>
      <c r="F53" s="13"/>
      <c r="G53" s="13"/>
      <c r="H53" s="13"/>
    </row>
    <row r="54" spans="1:10" x14ac:dyDescent="0.2">
      <c r="A54" s="7"/>
      <c r="B54" s="10"/>
      <c r="E54" s="13"/>
      <c r="F54" s="13"/>
      <c r="G54" s="13"/>
      <c r="H54" s="13"/>
    </row>
    <row r="55" spans="1:10" x14ac:dyDescent="0.2">
      <c r="A55" s="7"/>
      <c r="B55" s="8"/>
      <c r="C55" s="13"/>
      <c r="D55" s="13"/>
      <c r="E55" s="13"/>
      <c r="F55" s="13"/>
      <c r="G55" s="13"/>
      <c r="H55" s="13"/>
    </row>
    <row r="56" spans="1:10" x14ac:dyDescent="0.2">
      <c r="A56" s="7"/>
      <c r="B56" s="8"/>
      <c r="C56" s="13"/>
      <c r="D56" s="13"/>
      <c r="E56" s="13"/>
      <c r="F56" s="13"/>
      <c r="G56" s="13"/>
      <c r="H56" s="13"/>
    </row>
    <row r="57" spans="1:10" x14ac:dyDescent="0.2">
      <c r="A57" s="7"/>
      <c r="B57" s="8"/>
      <c r="C57" s="13"/>
      <c r="D57" s="13"/>
      <c r="E57" s="13"/>
      <c r="F57" s="13"/>
      <c r="G57" s="13"/>
      <c r="H57" s="13"/>
    </row>
    <row r="58" spans="1:10" ht="21.75" customHeight="1" x14ac:dyDescent="0.2">
      <c r="A58" s="7"/>
      <c r="B58" s="8"/>
      <c r="C58" s="13"/>
      <c r="D58" s="13"/>
      <c r="E58" s="13"/>
      <c r="F58" s="13"/>
      <c r="G58" s="13"/>
      <c r="H58" s="13"/>
    </row>
    <row r="59" spans="1:10" ht="18.75" customHeight="1" x14ac:dyDescent="0.25">
      <c r="A59" s="85" t="s">
        <v>251</v>
      </c>
    </row>
    <row r="60" spans="1:10" s="87" customFormat="1" ht="15" customHeight="1" x14ac:dyDescent="0.3">
      <c r="A60" s="90" t="str">
        <f>C4</f>
        <v>1234 Sample St.</v>
      </c>
      <c r="E60" s="2"/>
      <c r="F60" s="2"/>
      <c r="G60" s="2"/>
      <c r="H60" s="2"/>
      <c r="I60" s="2"/>
    </row>
    <row r="61" spans="1:10" s="87" customFormat="1" ht="15" customHeight="1" x14ac:dyDescent="0.3">
      <c r="A61" s="86"/>
      <c r="E61" s="2"/>
      <c r="F61" s="2"/>
      <c r="G61" s="2"/>
      <c r="H61" s="2"/>
      <c r="I61" s="2"/>
    </row>
    <row r="62" spans="1:10" s="87" customFormat="1" ht="15" customHeight="1" x14ac:dyDescent="0.3">
      <c r="A62" s="24"/>
      <c r="B62" s="25"/>
      <c r="C62" s="25"/>
      <c r="D62" s="118" t="s">
        <v>244</v>
      </c>
      <c r="E62" s="119" t="s">
        <v>245</v>
      </c>
      <c r="F62" s="120">
        <f>E31</f>
        <v>0.1</v>
      </c>
      <c r="G62" s="25"/>
      <c r="H62" s="2"/>
      <c r="I62" s="2"/>
      <c r="J62" s="2"/>
    </row>
    <row r="63" spans="1:10" s="89" customFormat="1" ht="15" customHeight="1" x14ac:dyDescent="0.3">
      <c r="A63" s="24"/>
      <c r="B63" s="25"/>
      <c r="C63" s="25"/>
      <c r="D63" s="2"/>
      <c r="E63" s="2"/>
      <c r="F63" s="25"/>
      <c r="G63" s="25"/>
      <c r="H63" s="2"/>
      <c r="I63" s="2"/>
      <c r="J63" s="2"/>
    </row>
    <row r="64" spans="1:10" s="89" customFormat="1" ht="15" customHeight="1" x14ac:dyDescent="0.3">
      <c r="A64" s="24"/>
      <c r="B64" s="25"/>
      <c r="C64" s="125" t="s">
        <v>235</v>
      </c>
      <c r="D64" s="2"/>
      <c r="E64" s="2"/>
      <c r="F64" s="25"/>
      <c r="G64" s="25"/>
      <c r="H64" s="2"/>
      <c r="I64" s="2"/>
      <c r="J64" s="2"/>
    </row>
    <row r="65" spans="1:10" s="89" customFormat="1" ht="15" customHeight="1" x14ac:dyDescent="0.3">
      <c r="A65" s="24"/>
      <c r="B65" s="25"/>
      <c r="C65" s="25"/>
      <c r="D65" s="2"/>
      <c r="E65" s="2"/>
      <c r="F65" s="25"/>
      <c r="G65" s="2"/>
      <c r="H65" s="2"/>
      <c r="I65" s="2"/>
      <c r="J65" s="2"/>
    </row>
    <row r="66" spans="1:10" s="89" customFormat="1" ht="15" customHeight="1" x14ac:dyDescent="0.3">
      <c r="A66" s="24"/>
      <c r="B66" s="25"/>
      <c r="C66" s="25"/>
      <c r="D66" s="2"/>
      <c r="E66" s="2"/>
      <c r="F66" s="25"/>
      <c r="G66" s="2"/>
      <c r="H66" s="2"/>
      <c r="I66" s="2"/>
      <c r="J66" s="2"/>
    </row>
    <row r="67" spans="1:10" s="89" customFormat="1" ht="15" customHeight="1" x14ac:dyDescent="0.3">
      <c r="A67" s="24"/>
      <c r="B67" s="25"/>
      <c r="C67" s="25"/>
      <c r="D67" s="2"/>
      <c r="F67" s="25"/>
      <c r="G67" s="10" t="s">
        <v>236</v>
      </c>
      <c r="I67" s="2"/>
      <c r="J67" s="2"/>
    </row>
    <row r="68" spans="1:10" s="87" customFormat="1" ht="15" customHeight="1" x14ac:dyDescent="0.3">
      <c r="A68" s="24"/>
      <c r="B68" s="25"/>
      <c r="C68" s="130">
        <f>D42</f>
        <v>8</v>
      </c>
      <c r="D68" s="128">
        <f>D43</f>
        <v>11.600000000000001</v>
      </c>
      <c r="F68" s="121"/>
      <c r="G68" s="25"/>
      <c r="H68" s="2"/>
      <c r="I68" s="2"/>
      <c r="J68" s="2"/>
    </row>
    <row r="69" spans="1:10" ht="15" customHeight="1" x14ac:dyDescent="0.25">
      <c r="A69" s="24"/>
      <c r="B69" s="25"/>
      <c r="E69" s="35"/>
      <c r="F69" s="121"/>
    </row>
    <row r="70" spans="1:10" s="10" customFormat="1" ht="15" customHeight="1" x14ac:dyDescent="0.2">
      <c r="A70" s="2"/>
      <c r="B70" s="36" t="s">
        <v>2</v>
      </c>
      <c r="C70" s="2"/>
      <c r="D70" s="2"/>
      <c r="F70" s="35"/>
      <c r="G70" s="2"/>
      <c r="H70" s="2"/>
      <c r="I70" s="2"/>
      <c r="J70" s="2"/>
    </row>
    <row r="71" spans="1:10" s="10" customFormat="1" ht="15" customHeight="1" x14ac:dyDescent="0.2">
      <c r="A71" s="2"/>
      <c r="B71" s="2"/>
      <c r="C71" s="2"/>
      <c r="D71" s="121">
        <f>E26</f>
        <v>10</v>
      </c>
      <c r="E71" s="23"/>
      <c r="F71" s="2"/>
      <c r="G71" s="2"/>
      <c r="H71" s="2"/>
      <c r="I71" s="2"/>
      <c r="J71" s="2"/>
    </row>
    <row r="72" spans="1:10" s="10" customFormat="1" ht="15" customHeight="1" x14ac:dyDescent="0.2">
      <c r="A72" s="2"/>
      <c r="B72" s="122" t="s">
        <v>3</v>
      </c>
      <c r="C72" s="2"/>
      <c r="D72" s="2"/>
      <c r="E72" s="2"/>
      <c r="F72" s="2"/>
      <c r="G72" s="2"/>
      <c r="H72" s="2"/>
      <c r="I72" s="2"/>
      <c r="J72" s="2"/>
    </row>
    <row r="73" spans="1:10" s="10" customFormat="1" ht="15" customHeight="1" x14ac:dyDescent="0.2">
      <c r="A73" s="2"/>
      <c r="B73" s="2"/>
      <c r="C73" s="22"/>
      <c r="D73" s="2"/>
      <c r="E73" s="2"/>
      <c r="F73" s="2"/>
      <c r="G73" s="2"/>
      <c r="I73" s="2"/>
      <c r="J73" s="2"/>
    </row>
    <row r="74" spans="1:10" s="10" customFormat="1" ht="15" customHeight="1" x14ac:dyDescent="0.2">
      <c r="A74" s="2"/>
      <c r="B74" s="123">
        <f>D48</f>
        <v>5.0150451354062184</v>
      </c>
      <c r="C74" s="2"/>
      <c r="D74" s="121">
        <f>D38</f>
        <v>3</v>
      </c>
      <c r="E74" s="124"/>
      <c r="F74" s="2"/>
      <c r="G74" s="35">
        <f>F48</f>
        <v>5.882352941176471</v>
      </c>
      <c r="H74" s="23"/>
      <c r="I74" s="2"/>
      <c r="J74" s="2"/>
    </row>
    <row r="75" spans="1:10" s="10" customFormat="1" ht="1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" customHeight="1" x14ac:dyDescent="0.2">
      <c r="A76" s="2"/>
      <c r="D76" s="128">
        <f>D49</f>
        <v>13.897398076582689</v>
      </c>
      <c r="E76" s="36" t="s">
        <v>237</v>
      </c>
    </row>
    <row r="77" spans="1:10" ht="15" customHeight="1" x14ac:dyDescent="0.2">
      <c r="A77" s="2"/>
    </row>
    <row r="78" spans="1:10" ht="15" customHeight="1" x14ac:dyDescent="0.2">
      <c r="A78" s="2"/>
    </row>
    <row r="79" spans="1:10" s="10" customFormat="1" ht="1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" customHeight="1" x14ac:dyDescent="0.2">
      <c r="A80" s="2"/>
      <c r="E80" s="10" t="s">
        <v>238</v>
      </c>
    </row>
    <row r="81" spans="1:9" ht="15" customHeight="1" x14ac:dyDescent="0.2">
      <c r="A81" s="2"/>
      <c r="E81" s="35">
        <f>D48</f>
        <v>5.0150451354062184</v>
      </c>
    </row>
    <row r="82" spans="1:9" ht="15" customHeight="1" x14ac:dyDescent="0.2">
      <c r="A82" s="2"/>
    </row>
    <row r="83" spans="1:9" ht="15" customHeight="1" x14ac:dyDescent="0.2">
      <c r="A83" s="2"/>
    </row>
    <row r="84" spans="1:9" ht="15" customHeight="1" x14ac:dyDescent="0.2">
      <c r="A84" s="2"/>
    </row>
    <row r="85" spans="1:9" ht="15" customHeight="1" x14ac:dyDescent="0.2">
      <c r="A85" s="2"/>
      <c r="D85" s="126" t="s">
        <v>239</v>
      </c>
      <c r="F85" s="127"/>
    </row>
    <row r="86" spans="1:9" ht="15" customHeight="1" x14ac:dyDescent="0.2">
      <c r="A86" s="2"/>
      <c r="D86" s="125" t="s">
        <v>240</v>
      </c>
      <c r="E86" s="131">
        <f>D38</f>
        <v>3</v>
      </c>
      <c r="F86" s="35"/>
      <c r="I86" s="121"/>
    </row>
    <row r="87" spans="1:9" ht="15" customHeight="1" x14ac:dyDescent="0.2">
      <c r="A87" s="2"/>
      <c r="B87" s="129">
        <f>D46</f>
        <v>6.95</v>
      </c>
      <c r="D87" s="125" t="s">
        <v>241</v>
      </c>
      <c r="E87" s="35">
        <f>D39</f>
        <v>160</v>
      </c>
      <c r="F87" s="35"/>
      <c r="H87" s="121">
        <f>B87</f>
        <v>6.95</v>
      </c>
    </row>
    <row r="88" spans="1:9" ht="15" customHeight="1" x14ac:dyDescent="0.2">
      <c r="A88" s="36" t="s">
        <v>242</v>
      </c>
      <c r="B88" s="36" t="s">
        <v>246</v>
      </c>
    </row>
    <row r="89" spans="1:9" ht="15" customHeight="1" x14ac:dyDescent="0.2">
      <c r="A89" s="36" t="s">
        <v>240</v>
      </c>
    </row>
    <row r="90" spans="1:9" ht="15" customHeight="1" x14ac:dyDescent="0.2">
      <c r="A90" s="35">
        <f>D49</f>
        <v>13.897398076582689</v>
      </c>
    </row>
    <row r="91" spans="1:9" ht="15" customHeight="1" x14ac:dyDescent="0.2">
      <c r="A91" s="2"/>
      <c r="E91" s="36" t="s">
        <v>247</v>
      </c>
      <c r="G91" s="36"/>
    </row>
    <row r="92" spans="1:9" ht="15" customHeight="1" x14ac:dyDescent="0.2">
      <c r="A92" s="2"/>
      <c r="E92" s="35">
        <f>F48</f>
        <v>5.882352941176471</v>
      </c>
      <c r="G92" s="22"/>
    </row>
    <row r="93" spans="1:9" ht="15" customHeight="1" x14ac:dyDescent="0.2">
      <c r="A93" s="2"/>
    </row>
    <row r="94" spans="1:9" ht="15" customHeight="1" x14ac:dyDescent="0.2">
      <c r="A94" s="2"/>
    </row>
    <row r="95" spans="1:9" ht="15" customHeight="1" x14ac:dyDescent="0.2">
      <c r="A95" s="2"/>
      <c r="D95" s="125" t="s">
        <v>243</v>
      </c>
      <c r="E95" s="35">
        <f>D47</f>
        <v>173.9</v>
      </c>
    </row>
    <row r="96" spans="1:9" ht="15" customHeight="1" x14ac:dyDescent="0.2">
      <c r="A96" s="2"/>
    </row>
    <row r="97" spans="1:9" ht="15" customHeight="1" x14ac:dyDescent="0.2">
      <c r="A97" s="2"/>
      <c r="B97" s="2" t="s">
        <v>0</v>
      </c>
    </row>
    <row r="98" spans="1:9" ht="15" customHeight="1" x14ac:dyDescent="0.2">
      <c r="A98" s="2"/>
      <c r="B98" s="147" t="s">
        <v>255</v>
      </c>
      <c r="C98" s="148"/>
      <c r="D98" s="148"/>
      <c r="E98" s="148"/>
      <c r="F98" s="148"/>
      <c r="G98" s="148"/>
      <c r="H98" s="149"/>
    </row>
    <row r="99" spans="1:9" ht="15" customHeight="1" x14ac:dyDescent="0.2">
      <c r="A99" s="2"/>
      <c r="B99" s="150"/>
      <c r="C99" s="151"/>
      <c r="D99" s="151"/>
      <c r="E99" s="151"/>
      <c r="F99" s="151"/>
      <c r="G99" s="151"/>
      <c r="H99" s="152"/>
    </row>
    <row r="100" spans="1:9" ht="15" customHeight="1" x14ac:dyDescent="0.2">
      <c r="A100" s="2"/>
      <c r="B100" s="150"/>
      <c r="C100" s="151"/>
      <c r="D100" s="151"/>
      <c r="E100" s="151"/>
      <c r="F100" s="151"/>
      <c r="G100" s="151"/>
      <c r="H100" s="152"/>
    </row>
    <row r="101" spans="1:9" ht="15" customHeight="1" x14ac:dyDescent="0.2">
      <c r="A101" s="2"/>
      <c r="B101" s="150"/>
      <c r="C101" s="151"/>
      <c r="D101" s="151"/>
      <c r="E101" s="151"/>
      <c r="F101" s="151"/>
      <c r="G101" s="151"/>
      <c r="H101" s="152"/>
    </row>
    <row r="102" spans="1:9" ht="15" customHeight="1" x14ac:dyDescent="0.2">
      <c r="A102" s="2"/>
      <c r="B102" s="150"/>
      <c r="C102" s="151"/>
      <c r="D102" s="151"/>
      <c r="E102" s="151"/>
      <c r="F102" s="151"/>
      <c r="G102" s="151"/>
      <c r="H102" s="152"/>
    </row>
    <row r="103" spans="1:9" ht="15" customHeight="1" x14ac:dyDescent="0.2">
      <c r="A103" s="2"/>
      <c r="B103" s="153"/>
      <c r="C103" s="154"/>
      <c r="D103" s="154"/>
      <c r="E103" s="154"/>
      <c r="F103" s="154"/>
      <c r="G103" s="154"/>
      <c r="H103" s="155"/>
    </row>
    <row r="104" spans="1:9" ht="15" customHeight="1" x14ac:dyDescent="0.2">
      <c r="B104" s="132" t="s">
        <v>35</v>
      </c>
      <c r="C104" s="156"/>
      <c r="D104" s="157"/>
      <c r="E104" s="158"/>
      <c r="F104" s="132" t="s">
        <v>30</v>
      </c>
      <c r="G104" s="156"/>
      <c r="H104" s="158"/>
    </row>
    <row r="105" spans="1:9" ht="15" customHeight="1" x14ac:dyDescent="0.2">
      <c r="B105" s="133" t="s">
        <v>248</v>
      </c>
      <c r="C105" s="133"/>
      <c r="D105" s="133"/>
      <c r="E105" s="133"/>
      <c r="F105" s="133"/>
      <c r="G105" s="133"/>
      <c r="H105" s="133"/>
      <c r="I105" s="133"/>
    </row>
    <row r="106" spans="1:9" ht="15" customHeight="1" x14ac:dyDescent="0.2">
      <c r="B106" s="133" t="s">
        <v>250</v>
      </c>
      <c r="C106" s="133"/>
      <c r="D106" s="133"/>
      <c r="E106" s="133"/>
      <c r="F106" s="133"/>
      <c r="G106" s="133"/>
      <c r="H106" s="133" t="s">
        <v>249</v>
      </c>
      <c r="I106" s="133"/>
    </row>
    <row r="107" spans="1:9" ht="15" customHeight="1" x14ac:dyDescent="0.2"/>
    <row r="108" spans="1:9" ht="15" customHeight="1" x14ac:dyDescent="0.2"/>
    <row r="109" spans="1:9" ht="15" customHeight="1" x14ac:dyDescent="0.2"/>
    <row r="110" spans="1:9" ht="15" customHeight="1" x14ac:dyDescent="0.2"/>
    <row r="111" spans="1:9" ht="15" customHeight="1" x14ac:dyDescent="0.2"/>
    <row r="112" spans="1:9" ht="11.1" customHeight="1" x14ac:dyDescent="0.2"/>
    <row r="113" spans="10:10" ht="15" customHeight="1" x14ac:dyDescent="0.2"/>
    <row r="114" spans="10:10" ht="15" customHeight="1" x14ac:dyDescent="0.2"/>
    <row r="115" spans="10:10" ht="13.5" customHeight="1" x14ac:dyDescent="0.2"/>
    <row r="116" spans="10:10" ht="15" customHeight="1" x14ac:dyDescent="0.2"/>
    <row r="117" spans="10:10" ht="14.25" customHeight="1" x14ac:dyDescent="0.2"/>
    <row r="118" spans="10:10" ht="12" customHeight="1" x14ac:dyDescent="0.2"/>
    <row r="119" spans="10:10" ht="11.25" customHeight="1" x14ac:dyDescent="0.2">
      <c r="J119" s="9"/>
    </row>
    <row r="120" spans="10:10" ht="15" customHeight="1" x14ac:dyDescent="0.2">
      <c r="J120" s="11"/>
    </row>
    <row r="121" spans="10:10" ht="12.75" customHeight="1" x14ac:dyDescent="0.2">
      <c r="J121" s="14"/>
    </row>
    <row r="122" spans="10:10" ht="15" customHeight="1" x14ac:dyDescent="0.2">
      <c r="J122" s="14"/>
    </row>
    <row r="123" spans="10:10" ht="11.1" customHeight="1" x14ac:dyDescent="0.2">
      <c r="J123" s="14"/>
    </row>
    <row r="124" spans="10:10" ht="10.5" customHeight="1" x14ac:dyDescent="0.2">
      <c r="J124" s="14"/>
    </row>
    <row r="125" spans="10:10" ht="15" customHeight="1" x14ac:dyDescent="0.2">
      <c r="J125" s="14"/>
    </row>
    <row r="126" spans="10:10" ht="24.75" customHeight="1" x14ac:dyDescent="0.2">
      <c r="J126" s="14"/>
    </row>
    <row r="127" spans="10:10" ht="15" customHeight="1" x14ac:dyDescent="0.2">
      <c r="J127" s="14"/>
    </row>
    <row r="128" spans="10:10" ht="15" customHeight="1" x14ac:dyDescent="0.2">
      <c r="J128" s="14"/>
    </row>
    <row r="129" spans="10:10" ht="15" customHeight="1" x14ac:dyDescent="0.2">
      <c r="J129" s="11"/>
    </row>
    <row r="130" spans="10:10" ht="17.25" customHeight="1" x14ac:dyDescent="0.2">
      <c r="J130" s="11"/>
    </row>
    <row r="131" spans="10:10" ht="17.25" customHeight="1" x14ac:dyDescent="0.2">
      <c r="J131" s="11"/>
    </row>
    <row r="132" spans="10:10" ht="17.25" customHeight="1" x14ac:dyDescent="0.2">
      <c r="J132" s="10"/>
    </row>
    <row r="133" spans="10:10" ht="15" customHeight="1" x14ac:dyDescent="0.2">
      <c r="J133" s="10"/>
    </row>
    <row r="134" spans="10:10" ht="15" customHeight="1" x14ac:dyDescent="0.2">
      <c r="J134" s="10"/>
    </row>
    <row r="135" spans="10:10" x14ac:dyDescent="0.2">
      <c r="J135" s="10"/>
    </row>
    <row r="136" spans="10:10" x14ac:dyDescent="0.2">
      <c r="J136" s="10"/>
    </row>
    <row r="137" spans="10:10" x14ac:dyDescent="0.2">
      <c r="J137" s="10"/>
    </row>
    <row r="138" spans="10:10" ht="29.25" customHeight="1" x14ac:dyDescent="0.2"/>
    <row r="143" spans="10:10" x14ac:dyDescent="0.2">
      <c r="J143" s="13"/>
    </row>
    <row r="146" spans="10:10" x14ac:dyDescent="0.2">
      <c r="J146" s="10"/>
    </row>
    <row r="160" spans="10:10" x14ac:dyDescent="0.2">
      <c r="J160" s="10"/>
    </row>
  </sheetData>
  <sheetProtection algorithmName="SHA-512" hashValue="G1xmfMcChL5ENQnbWX03coMPVPESqXuuTTbDDOPLNwsFFYyJCjK5Hmy0LY1HjVB+QXsiBfpHT1YIYe5QWLJHZw==" saltValue="7THAKPkge1k9f8OG4/1b2Q==" spinCount="100000" sheet="1" objects="1" scenarios="1"/>
  <mergeCells count="11">
    <mergeCell ref="B98:H103"/>
    <mergeCell ref="C104:E104"/>
    <mergeCell ref="G104:H104"/>
    <mergeCell ref="C6:D6"/>
    <mergeCell ref="C5:D5"/>
    <mergeCell ref="C32:D32"/>
    <mergeCell ref="C4:G4"/>
    <mergeCell ref="F5:G5"/>
    <mergeCell ref="F6:G6"/>
    <mergeCell ref="E27:F27"/>
    <mergeCell ref="E28:F28"/>
  </mergeCells>
  <phoneticPr fontId="0" type="noConversion"/>
  <dataValidations xWindow="328" yWindow="598" count="1">
    <dataValidation type="whole" allowBlank="1" showInputMessage="1" showErrorMessage="1" promptTitle="Depth" prompt="Enter depth to limiting layer in inches" sqref="E26" xr:uid="{00000000-0002-0000-0000-000000000000}">
      <formula1>0</formula1>
      <formula2>72</formula2>
    </dataValidation>
  </dataValidations>
  <pageMargins left="0.4" right="0.4" top="0.4" bottom="0.4" header="0.41" footer="0.22"/>
  <pageSetup scale="77" fitToHeight="2" orientation="portrait" r:id="rId1"/>
  <headerFooter alignWithMargins="0">
    <oddFooter>Page &amp;P of &amp;N</oddFooter>
  </headerFooter>
  <rowBreaks count="1" manualBreakCount="1">
    <brk id="57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328" yWindow="598" count="15">
        <x14:dataValidation type="list" showInputMessage="1" showErrorMessage="1" xr:uid="{00000000-0002-0000-0000-000001000000}">
          <x14:formula1>
            <xm:f>lookups!$B$3:$B$10</xm:f>
          </x14:formula1>
          <xm:sqref>C26</xm:sqref>
        </x14:dataValidation>
        <x14:dataValidation type="list" showInputMessage="1" showErrorMessage="1" promptTitle="Structure" prompt="Select soil structure type" xr:uid="{00000000-0002-0000-0000-000002000000}">
          <x14:formula1>
            <xm:f>lookups!$I$3:$I$9</xm:f>
          </x14:formula1>
          <xm:sqref>C28</xm:sqref>
        </x14:dataValidation>
        <x14:dataValidation type="list" allowBlank="1" showInputMessage="1" showErrorMessage="1" promptTitle="Select BOD/TSS" prompt="Septic Tank Effluent = &gt;25_x000a_Aerator or other device = &lt;25" xr:uid="{00000000-0002-0000-0000-000003000000}">
          <x14:formula1>
            <xm:f>lookups!$I$12:$I$13</xm:f>
          </x14:formula1>
          <xm:sqref>C31</xm:sqref>
        </x14:dataValidation>
        <x14:dataValidation type="list" allowBlank="1" showInputMessage="1" showErrorMessage="1" xr:uid="{00000000-0002-0000-0000-000004000000}">
          <x14:formula1>
            <xm:f>lookups!$B$23:$B$29</xm:f>
          </x14:formula1>
          <xm:sqref>C9</xm:sqref>
        </x14:dataValidation>
        <x14:dataValidation type="list" errorStyle="warning" showInputMessage="1" showErrorMessage="1" error="Select from list" promptTitle="Pretreatment" prompt="If used, select type of pretreatment device" xr:uid="{00000000-0002-0000-0000-000005000000}">
          <x14:formula1>
            <xm:f>lookups!$B$13:$B$20</xm:f>
          </x14:formula1>
          <xm:sqref>C16</xm:sqref>
        </x14:dataValidation>
        <x14:dataValidation type="list" allowBlank="1" showInputMessage="1" showErrorMessage="1" xr:uid="{00000000-0002-0000-0000-000006000000}">
          <x14:formula1>
            <xm:f>lookups!$D$25:$D$27</xm:f>
          </x14:formula1>
          <xm:sqref>D36 C43</xm:sqref>
        </x14:dataValidation>
        <x14:dataValidation type="list" showInputMessage="1" showErrorMessage="1" promptTitle="Select Political Subdivision" xr:uid="{00000000-0002-0000-0000-000007000000}">
          <x14:formula1>
            <xm:f>lookups!$G$11:$G$47</xm:f>
          </x14:formula1>
          <xm:sqref>C5:D5</xm:sqref>
        </x14:dataValidation>
        <x14:dataValidation type="list" allowBlank="1" showInputMessage="1" showErrorMessage="1" xr:uid="{00000000-0002-0000-0000-000008000000}">
          <x14:formula1>
            <xm:f>tables!$A$44:$A$45</xm:f>
          </x14:formula1>
          <xm:sqref>C34:C35</xm:sqref>
        </x14:dataValidation>
        <x14:dataValidation type="list" allowBlank="1" showInputMessage="1" showErrorMessage="1" xr:uid="{00000000-0002-0000-0000-000009000000}">
          <x14:formula1>
            <xm:f>tables!$A$48:$A$52</xm:f>
          </x14:formula1>
          <xm:sqref>E34</xm:sqref>
        </x14:dataValidation>
        <x14:dataValidation type="list" showInputMessage="1" showErrorMessage="1" promptTitle="Texture" prompt="Select Soil Texture" xr:uid="{00000000-0002-0000-0000-00000A000000}">
          <x14:formula1>
            <xm:f>tables!$A$4:$A$25</xm:f>
          </x14:formula1>
          <xm:sqref>E27:F27</xm:sqref>
        </x14:dataValidation>
        <x14:dataValidation type="list" allowBlank="1" showInputMessage="1" showErrorMessage="1" xr:uid="{00000000-0002-0000-0000-00000B000000}">
          <x14:formula1>
            <xm:f>lookups!$G$3:$G$7</xm:f>
          </x14:formula1>
          <xm:sqref>E28:F28</xm:sqref>
        </x14:dataValidation>
        <x14:dataValidation type="list" showInputMessage="1" showErrorMessage="1" xr:uid="{00000000-0002-0000-0000-00000C000000}">
          <x14:formula1>
            <xm:f>lookups!$J$3:$J$9</xm:f>
          </x14:formula1>
          <xm:sqref>C32:D32</xm:sqref>
        </x14:dataValidation>
        <x14:dataValidation type="list" allowBlank="1" showInputMessage="1" showErrorMessage="1" xr:uid="{00000000-0002-0000-0000-00000D000000}">
          <x14:formula1>
            <xm:f>lookups!$I$25:$I$33</xm:f>
          </x14:formula1>
          <xm:sqref>C25</xm:sqref>
        </x14:dataValidation>
        <x14:dataValidation type="list" allowBlank="1" showInputMessage="1" showErrorMessage="1" xr:uid="{00000000-0002-0000-0000-00000E000000}">
          <x14:formula1>
            <xm:f>lookups!$K$16:$K$18</xm:f>
          </x14:formula1>
          <xm:sqref>D45</xm:sqref>
        </x14:dataValidation>
        <x14:dataValidation type="list" allowBlank="1" showInputMessage="1" showErrorMessage="1" xr:uid="{00000000-0002-0000-0000-00000F000000}">
          <x14:formula1>
            <xm:f>tables!$B$48:$B$53</xm:f>
          </x14:formula1>
          <xm:sqref>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53"/>
  <sheetViews>
    <sheetView workbookViewId="0">
      <selection activeCell="B41" sqref="B41"/>
    </sheetView>
  </sheetViews>
  <sheetFormatPr defaultRowHeight="12.75" x14ac:dyDescent="0.2"/>
  <cols>
    <col min="1" max="1" width="19.5703125" customWidth="1"/>
    <col min="7" max="7" width="11.140625" customWidth="1"/>
  </cols>
  <sheetData>
    <row r="2" spans="1:17" x14ac:dyDescent="0.2">
      <c r="G2" t="s">
        <v>125</v>
      </c>
      <c r="I2" s="59" t="s">
        <v>144</v>
      </c>
      <c r="L2" s="59" t="s">
        <v>145</v>
      </c>
      <c r="O2" s="59" t="s">
        <v>126</v>
      </c>
    </row>
    <row r="3" spans="1:17" x14ac:dyDescent="0.2">
      <c r="A3" t="s">
        <v>54</v>
      </c>
      <c r="G3" t="s">
        <v>127</v>
      </c>
      <c r="H3" s="76" t="s">
        <v>142</v>
      </c>
      <c r="I3" s="77" t="s">
        <v>141</v>
      </c>
      <c r="J3" s="78" t="s">
        <v>143</v>
      </c>
      <c r="K3" s="64">
        <v>6</v>
      </c>
      <c r="L3" s="65">
        <v>12</v>
      </c>
      <c r="M3" s="66">
        <v>24</v>
      </c>
      <c r="N3" s="64">
        <v>6</v>
      </c>
      <c r="O3" s="65">
        <v>12</v>
      </c>
      <c r="P3" s="66">
        <v>24</v>
      </c>
    </row>
    <row r="4" spans="1:17" x14ac:dyDescent="0.2">
      <c r="B4" t="s">
        <v>128</v>
      </c>
      <c r="D4" t="s">
        <v>41</v>
      </c>
      <c r="E4" t="s">
        <v>36</v>
      </c>
      <c r="F4" s="59" t="s">
        <v>147</v>
      </c>
      <c r="G4" s="59" t="s">
        <v>148</v>
      </c>
      <c r="H4" s="67"/>
      <c r="I4" s="68"/>
      <c r="J4" s="69"/>
      <c r="K4" s="67"/>
      <c r="L4" s="68"/>
      <c r="M4" s="69"/>
      <c r="N4" s="67"/>
      <c r="O4" s="68"/>
      <c r="P4" s="69"/>
    </row>
    <row r="5" spans="1:17" ht="13.5" x14ac:dyDescent="0.25">
      <c r="A5" s="55" t="s">
        <v>55</v>
      </c>
      <c r="B5" s="60">
        <v>1</v>
      </c>
      <c r="C5">
        <v>1</v>
      </c>
      <c r="D5">
        <v>0</v>
      </c>
      <c r="E5" t="s">
        <v>129</v>
      </c>
      <c r="F5" s="56">
        <v>0.8</v>
      </c>
      <c r="G5" s="56">
        <v>1.6</v>
      </c>
      <c r="H5" s="70">
        <v>4</v>
      </c>
      <c r="I5" s="71">
        <v>5</v>
      </c>
      <c r="J5" s="72">
        <v>6</v>
      </c>
      <c r="K5" s="70">
        <v>5</v>
      </c>
      <c r="L5" s="71">
        <v>6</v>
      </c>
      <c r="M5" s="72">
        <v>7</v>
      </c>
      <c r="N5" s="70">
        <v>6</v>
      </c>
      <c r="O5" s="71">
        <v>7</v>
      </c>
      <c r="P5" s="72">
        <v>8</v>
      </c>
      <c r="Q5">
        <v>1</v>
      </c>
    </row>
    <row r="6" spans="1:17" ht="13.5" x14ac:dyDescent="0.25">
      <c r="A6" s="55" t="s">
        <v>75</v>
      </c>
      <c r="B6" s="60">
        <v>6.99</v>
      </c>
      <c r="C6">
        <v>1.1000000000000001</v>
      </c>
      <c r="D6">
        <v>0</v>
      </c>
      <c r="E6" t="s">
        <v>129</v>
      </c>
      <c r="F6" s="56">
        <v>0.4</v>
      </c>
      <c r="G6" s="56">
        <v>1</v>
      </c>
      <c r="H6" s="70">
        <v>3.5</v>
      </c>
      <c r="I6" s="71">
        <v>4.5</v>
      </c>
      <c r="J6" s="72">
        <v>5.5</v>
      </c>
      <c r="K6" s="70"/>
      <c r="L6" s="71"/>
      <c r="M6" s="72"/>
      <c r="N6" s="70"/>
      <c r="O6" s="71"/>
      <c r="P6" s="72"/>
      <c r="Q6">
        <v>2</v>
      </c>
    </row>
    <row r="7" spans="1:17" ht="13.5" x14ac:dyDescent="0.25">
      <c r="A7" s="58" t="s">
        <v>71</v>
      </c>
      <c r="B7" s="60">
        <v>7</v>
      </c>
      <c r="C7">
        <v>1.2</v>
      </c>
      <c r="D7">
        <v>0</v>
      </c>
      <c r="E7" t="s">
        <v>130</v>
      </c>
      <c r="F7" s="56">
        <v>0.2</v>
      </c>
      <c r="G7" s="56">
        <v>0.6</v>
      </c>
      <c r="H7" s="70">
        <v>3</v>
      </c>
      <c r="I7" s="71">
        <v>3.5</v>
      </c>
      <c r="J7" s="72">
        <v>4</v>
      </c>
      <c r="K7" s="70">
        <v>3.6</v>
      </c>
      <c r="L7" s="71">
        <v>4.0999999999999996</v>
      </c>
      <c r="M7" s="72">
        <v>4.5999999999999996</v>
      </c>
      <c r="N7" s="70">
        <v>5</v>
      </c>
      <c r="O7" s="71">
        <v>6</v>
      </c>
      <c r="P7" s="72">
        <v>7</v>
      </c>
      <c r="Q7">
        <v>3</v>
      </c>
    </row>
    <row r="8" spans="1:17" ht="13.5" x14ac:dyDescent="0.25">
      <c r="A8" s="55" t="s">
        <v>63</v>
      </c>
      <c r="B8" s="60">
        <v>3</v>
      </c>
      <c r="C8">
        <v>2</v>
      </c>
      <c r="D8" t="s">
        <v>131</v>
      </c>
      <c r="E8">
        <v>1</v>
      </c>
      <c r="F8" s="56">
        <v>0.2</v>
      </c>
      <c r="G8" s="56">
        <v>0.5</v>
      </c>
      <c r="H8" s="70">
        <v>3</v>
      </c>
      <c r="I8" s="71">
        <v>3.5</v>
      </c>
      <c r="J8" s="72">
        <v>4</v>
      </c>
      <c r="K8" s="70">
        <v>3.6</v>
      </c>
      <c r="L8" s="71">
        <v>4.0999999999999996</v>
      </c>
      <c r="M8" s="72">
        <v>4.5999999999999996</v>
      </c>
      <c r="N8" s="70">
        <v>4</v>
      </c>
      <c r="O8" s="71">
        <v>5</v>
      </c>
      <c r="P8" s="72">
        <v>6</v>
      </c>
      <c r="Q8">
        <v>4</v>
      </c>
    </row>
    <row r="9" spans="1:17" ht="13.5" x14ac:dyDescent="0.25">
      <c r="A9" s="55" t="s">
        <v>57</v>
      </c>
      <c r="B9" s="60">
        <v>2</v>
      </c>
      <c r="C9">
        <v>2.1</v>
      </c>
      <c r="D9" t="s">
        <v>131</v>
      </c>
      <c r="E9" t="s">
        <v>132</v>
      </c>
      <c r="F9" s="56">
        <v>0</v>
      </c>
      <c r="G9" s="56">
        <v>0</v>
      </c>
      <c r="H9" s="70">
        <v>0</v>
      </c>
      <c r="I9" s="71">
        <v>0</v>
      </c>
      <c r="J9" s="72">
        <v>0</v>
      </c>
      <c r="K9" s="70">
        <v>0</v>
      </c>
      <c r="L9" s="71">
        <v>0</v>
      </c>
      <c r="M9" s="72">
        <v>0</v>
      </c>
      <c r="N9" s="70">
        <v>0</v>
      </c>
      <c r="O9" s="71">
        <v>0</v>
      </c>
      <c r="P9" s="72">
        <v>0</v>
      </c>
      <c r="Q9">
        <v>5</v>
      </c>
    </row>
    <row r="10" spans="1:17" ht="13.5" x14ac:dyDescent="0.25">
      <c r="A10" s="58" t="s">
        <v>65</v>
      </c>
      <c r="B10" s="60">
        <v>4</v>
      </c>
      <c r="C10">
        <v>3.1</v>
      </c>
      <c r="D10" t="s">
        <v>133</v>
      </c>
      <c r="E10">
        <v>1</v>
      </c>
      <c r="F10" s="56">
        <v>0.4</v>
      </c>
      <c r="G10" s="56">
        <v>0.7</v>
      </c>
      <c r="H10" s="70">
        <v>3.5</v>
      </c>
      <c r="I10" s="71">
        <v>4.5</v>
      </c>
      <c r="J10" s="72">
        <v>5.5</v>
      </c>
      <c r="K10" s="70">
        <v>4</v>
      </c>
      <c r="L10" s="71">
        <v>5</v>
      </c>
      <c r="M10" s="72">
        <v>6</v>
      </c>
      <c r="N10" s="70">
        <v>5</v>
      </c>
      <c r="O10" s="71">
        <v>6</v>
      </c>
      <c r="P10" s="72">
        <v>7</v>
      </c>
      <c r="Q10">
        <v>6</v>
      </c>
    </row>
    <row r="11" spans="1:17" ht="13.5" x14ac:dyDescent="0.25">
      <c r="A11" s="58" t="s">
        <v>67</v>
      </c>
      <c r="B11" s="60">
        <v>5</v>
      </c>
      <c r="C11">
        <v>3.21</v>
      </c>
      <c r="D11" t="s">
        <v>133</v>
      </c>
      <c r="E11" t="s">
        <v>132</v>
      </c>
      <c r="F11" s="56">
        <v>0.6</v>
      </c>
      <c r="G11" s="56">
        <v>1</v>
      </c>
      <c r="H11" s="70">
        <v>3.5</v>
      </c>
      <c r="I11" s="71">
        <v>4.5</v>
      </c>
      <c r="J11" s="72">
        <v>5.5</v>
      </c>
      <c r="K11" s="70">
        <v>4</v>
      </c>
      <c r="L11" s="71">
        <v>5</v>
      </c>
      <c r="M11" s="72">
        <v>6</v>
      </c>
      <c r="N11" s="70">
        <v>5</v>
      </c>
      <c r="O11" s="71">
        <v>6</v>
      </c>
      <c r="P11" s="72">
        <v>7</v>
      </c>
      <c r="Q11">
        <v>7</v>
      </c>
    </row>
    <row r="12" spans="1:17" ht="13.5" x14ac:dyDescent="0.25">
      <c r="A12" s="57" t="s">
        <v>59</v>
      </c>
      <c r="B12" s="60">
        <v>1</v>
      </c>
      <c r="C12">
        <v>3.22</v>
      </c>
      <c r="D12">
        <v>0</v>
      </c>
      <c r="E12" t="s">
        <v>130</v>
      </c>
      <c r="F12" s="56">
        <v>0.2</v>
      </c>
      <c r="G12" s="56">
        <v>0.5</v>
      </c>
      <c r="H12" s="70">
        <v>2</v>
      </c>
      <c r="I12" s="71">
        <v>2.2999999999999998</v>
      </c>
      <c r="J12" s="72">
        <v>2.6</v>
      </c>
      <c r="K12" s="70">
        <v>2.4</v>
      </c>
      <c r="L12" s="71">
        <v>2.7</v>
      </c>
      <c r="M12" s="72">
        <v>3</v>
      </c>
      <c r="N12" s="70">
        <v>2.7</v>
      </c>
      <c r="O12" s="71">
        <v>3.2</v>
      </c>
      <c r="P12" s="72">
        <v>3.7</v>
      </c>
      <c r="Q12">
        <v>8</v>
      </c>
    </row>
    <row r="13" spans="1:17" ht="13.5" x14ac:dyDescent="0.25">
      <c r="A13" s="57" t="s">
        <v>61</v>
      </c>
      <c r="B13" s="60">
        <v>2</v>
      </c>
      <c r="C13">
        <v>4.0999999999999996</v>
      </c>
      <c r="D13" t="s">
        <v>131</v>
      </c>
      <c r="E13" t="s">
        <v>134</v>
      </c>
      <c r="F13" s="56">
        <v>0</v>
      </c>
      <c r="G13" s="56">
        <v>0</v>
      </c>
      <c r="H13" s="70">
        <v>0</v>
      </c>
      <c r="I13" s="71">
        <v>0</v>
      </c>
      <c r="J13" s="72">
        <v>0</v>
      </c>
      <c r="K13" s="70">
        <v>0</v>
      </c>
      <c r="L13" s="71">
        <v>0</v>
      </c>
      <c r="M13" s="72">
        <v>0</v>
      </c>
      <c r="N13" s="70">
        <v>0</v>
      </c>
      <c r="O13" s="71">
        <v>0</v>
      </c>
      <c r="P13" s="72">
        <v>0</v>
      </c>
      <c r="Q13">
        <v>9</v>
      </c>
    </row>
    <row r="14" spans="1:17" ht="13.5" x14ac:dyDescent="0.25">
      <c r="A14" s="57" t="s">
        <v>60</v>
      </c>
      <c r="B14" s="60">
        <v>1</v>
      </c>
      <c r="C14">
        <v>4.21</v>
      </c>
      <c r="D14" t="s">
        <v>133</v>
      </c>
      <c r="E14">
        <v>1</v>
      </c>
      <c r="F14" s="56">
        <v>0.2</v>
      </c>
      <c r="G14" s="56">
        <v>0.6</v>
      </c>
      <c r="H14" s="70">
        <v>3</v>
      </c>
      <c r="I14" s="71">
        <v>3.5</v>
      </c>
      <c r="J14" s="72">
        <v>4</v>
      </c>
      <c r="K14" s="70">
        <v>3.3</v>
      </c>
      <c r="L14" s="71">
        <v>3.8</v>
      </c>
      <c r="M14" s="72">
        <v>4.3</v>
      </c>
      <c r="N14" s="70">
        <v>3.6</v>
      </c>
      <c r="O14" s="71">
        <v>4.0999999999999996</v>
      </c>
      <c r="P14" s="72">
        <v>4.5999999999999996</v>
      </c>
      <c r="Q14">
        <v>10</v>
      </c>
    </row>
    <row r="15" spans="1:17" ht="13.5" x14ac:dyDescent="0.25">
      <c r="A15" s="55" t="s">
        <v>62</v>
      </c>
      <c r="B15" s="60">
        <v>2</v>
      </c>
      <c r="C15">
        <v>4.22</v>
      </c>
      <c r="D15" t="s">
        <v>133</v>
      </c>
      <c r="E15" t="s">
        <v>132</v>
      </c>
      <c r="F15" s="56">
        <v>0.4</v>
      </c>
      <c r="G15" s="56">
        <v>0.8</v>
      </c>
      <c r="H15" s="70">
        <v>3.3</v>
      </c>
      <c r="I15" s="71">
        <v>3.8</v>
      </c>
      <c r="J15" s="72">
        <v>4.3</v>
      </c>
      <c r="K15" s="70">
        <v>3.6</v>
      </c>
      <c r="L15" s="71">
        <v>4.0999999999999996</v>
      </c>
      <c r="M15" s="72">
        <v>4.5999999999999996</v>
      </c>
      <c r="N15" s="70">
        <v>3.9</v>
      </c>
      <c r="O15" s="71">
        <v>4.4000000000000004</v>
      </c>
      <c r="P15" s="72">
        <v>4.9000000000000004</v>
      </c>
      <c r="Q15">
        <v>11</v>
      </c>
    </row>
    <row r="16" spans="1:17" ht="13.5" x14ac:dyDescent="0.25">
      <c r="A16" s="55" t="s">
        <v>56</v>
      </c>
      <c r="B16" s="60">
        <v>1</v>
      </c>
      <c r="C16">
        <v>5</v>
      </c>
      <c r="D16">
        <v>0</v>
      </c>
      <c r="E16" t="s">
        <v>130</v>
      </c>
      <c r="F16" s="56">
        <v>0.2</v>
      </c>
      <c r="G16" s="56">
        <v>0.5</v>
      </c>
      <c r="H16" s="70">
        <v>2</v>
      </c>
      <c r="I16" s="71">
        <v>2.2999999999999998</v>
      </c>
      <c r="J16" s="72">
        <v>2.6</v>
      </c>
      <c r="K16" s="70">
        <v>2.4</v>
      </c>
      <c r="L16" s="71">
        <v>2.7</v>
      </c>
      <c r="M16" s="72">
        <v>3</v>
      </c>
      <c r="N16" s="70">
        <v>2.7</v>
      </c>
      <c r="O16" s="71">
        <v>3.2</v>
      </c>
      <c r="P16" s="72">
        <v>3.7</v>
      </c>
      <c r="Q16">
        <v>12</v>
      </c>
    </row>
    <row r="17" spans="1:17" ht="13.5" x14ac:dyDescent="0.25">
      <c r="A17" s="58" t="s">
        <v>73</v>
      </c>
      <c r="B17" s="60">
        <v>6.99</v>
      </c>
      <c r="C17">
        <v>5.0999999999999996</v>
      </c>
      <c r="D17" t="s">
        <v>131</v>
      </c>
      <c r="E17" t="s">
        <v>134</v>
      </c>
      <c r="F17" s="56">
        <v>0</v>
      </c>
      <c r="G17" s="56">
        <v>0</v>
      </c>
      <c r="H17" s="70">
        <v>0</v>
      </c>
      <c r="I17" s="71">
        <v>0</v>
      </c>
      <c r="J17" s="72">
        <v>0</v>
      </c>
      <c r="K17" s="70">
        <v>0</v>
      </c>
      <c r="L17" s="71">
        <v>0</v>
      </c>
      <c r="M17" s="72">
        <v>0</v>
      </c>
      <c r="N17" s="70">
        <v>0</v>
      </c>
      <c r="O17" s="71">
        <v>0</v>
      </c>
      <c r="P17" s="72">
        <v>0</v>
      </c>
      <c r="Q17">
        <v>13</v>
      </c>
    </row>
    <row r="18" spans="1:17" ht="13.5" x14ac:dyDescent="0.25">
      <c r="A18" s="58" t="s">
        <v>70</v>
      </c>
      <c r="B18" s="60">
        <v>7</v>
      </c>
      <c r="C18">
        <v>5.21</v>
      </c>
      <c r="D18" t="s">
        <v>133</v>
      </c>
      <c r="E18">
        <v>1</v>
      </c>
      <c r="F18" s="56">
        <v>0.4</v>
      </c>
      <c r="G18" s="56">
        <v>0.6</v>
      </c>
      <c r="H18" s="70">
        <v>3</v>
      </c>
      <c r="I18" s="71">
        <v>3.5</v>
      </c>
      <c r="J18" s="72">
        <v>4</v>
      </c>
      <c r="K18" s="70">
        <v>3.3</v>
      </c>
      <c r="L18" s="71">
        <v>3.8</v>
      </c>
      <c r="M18" s="72">
        <v>4.3</v>
      </c>
      <c r="N18" s="70">
        <v>3.6</v>
      </c>
      <c r="O18" s="71">
        <v>4.0999999999999996</v>
      </c>
      <c r="P18" s="72">
        <v>4.5999999999999996</v>
      </c>
      <c r="Q18">
        <v>14</v>
      </c>
    </row>
    <row r="19" spans="1:17" ht="13.5" x14ac:dyDescent="0.25">
      <c r="A19" s="58" t="s">
        <v>64</v>
      </c>
      <c r="B19" s="60">
        <v>3</v>
      </c>
      <c r="C19">
        <v>5.22</v>
      </c>
      <c r="D19" t="s">
        <v>133</v>
      </c>
      <c r="E19" t="s">
        <v>132</v>
      </c>
      <c r="F19" s="56">
        <v>0.6</v>
      </c>
      <c r="G19" s="56">
        <v>0.8</v>
      </c>
      <c r="H19" s="70">
        <v>3.3</v>
      </c>
      <c r="I19" s="71">
        <v>3.8</v>
      </c>
      <c r="J19" s="72">
        <v>4.3</v>
      </c>
      <c r="K19" s="70">
        <v>3.6</v>
      </c>
      <c r="L19" s="71">
        <v>4.0999999999999996</v>
      </c>
      <c r="M19" s="72">
        <v>4.5999999999999996</v>
      </c>
      <c r="N19" s="70">
        <v>3.9</v>
      </c>
      <c r="O19" s="71">
        <v>4.4000000000000004</v>
      </c>
      <c r="P19" s="72">
        <v>4.9000000000000004</v>
      </c>
      <c r="Q19">
        <v>15</v>
      </c>
    </row>
    <row r="20" spans="1:17" ht="13.5" x14ac:dyDescent="0.25">
      <c r="A20" s="58" t="s">
        <v>68</v>
      </c>
      <c r="B20" s="60">
        <v>6</v>
      </c>
      <c r="C20">
        <v>6</v>
      </c>
      <c r="D20">
        <v>0</v>
      </c>
      <c r="E20" t="s">
        <v>130</v>
      </c>
      <c r="F20" s="56">
        <v>0</v>
      </c>
      <c r="G20" s="56">
        <v>0.2</v>
      </c>
      <c r="H20" s="70">
        <v>2</v>
      </c>
      <c r="I20" s="71">
        <v>2.5</v>
      </c>
      <c r="J20" s="72">
        <v>3</v>
      </c>
      <c r="K20" s="70">
        <v>2.2000000000000002</v>
      </c>
      <c r="L20" s="71">
        <v>2.7</v>
      </c>
      <c r="M20" s="72">
        <v>3.2</v>
      </c>
      <c r="N20" s="70">
        <v>2.4</v>
      </c>
      <c r="O20" s="71">
        <v>2.9</v>
      </c>
      <c r="P20" s="72">
        <v>3.4</v>
      </c>
      <c r="Q20">
        <v>16</v>
      </c>
    </row>
    <row r="21" spans="1:17" ht="13.5" x14ac:dyDescent="0.25">
      <c r="A21" s="58" t="s">
        <v>69</v>
      </c>
      <c r="B21" s="60">
        <v>6</v>
      </c>
      <c r="C21">
        <v>6.1</v>
      </c>
      <c r="D21" t="s">
        <v>131</v>
      </c>
      <c r="E21" t="s">
        <v>134</v>
      </c>
      <c r="F21" s="56">
        <v>0</v>
      </c>
      <c r="G21" s="56">
        <v>0</v>
      </c>
      <c r="H21" s="70">
        <v>0</v>
      </c>
      <c r="I21" s="71">
        <v>0</v>
      </c>
      <c r="J21" s="72">
        <v>0</v>
      </c>
      <c r="K21" s="70">
        <v>0</v>
      </c>
      <c r="L21" s="71">
        <v>0</v>
      </c>
      <c r="M21" s="72">
        <v>0</v>
      </c>
      <c r="N21" s="70">
        <v>0</v>
      </c>
      <c r="O21" s="71">
        <v>0</v>
      </c>
      <c r="P21" s="72">
        <v>0</v>
      </c>
      <c r="Q21">
        <v>17</v>
      </c>
    </row>
    <row r="22" spans="1:17" ht="13.5" x14ac:dyDescent="0.25">
      <c r="A22" s="58" t="s">
        <v>74</v>
      </c>
      <c r="B22" s="60">
        <v>6.99</v>
      </c>
      <c r="C22">
        <v>6.21</v>
      </c>
      <c r="D22" t="s">
        <v>133</v>
      </c>
      <c r="E22">
        <v>1</v>
      </c>
      <c r="F22" s="56">
        <v>0.4</v>
      </c>
      <c r="G22" s="56">
        <v>0.6</v>
      </c>
      <c r="H22" s="70">
        <v>2.4</v>
      </c>
      <c r="I22" s="71">
        <v>2.7</v>
      </c>
      <c r="J22" s="72">
        <v>3</v>
      </c>
      <c r="K22" s="70">
        <v>2.7</v>
      </c>
      <c r="L22" s="71">
        <v>3</v>
      </c>
      <c r="M22" s="72">
        <v>3.3</v>
      </c>
      <c r="N22" s="70">
        <v>3</v>
      </c>
      <c r="O22" s="71">
        <v>3.5</v>
      </c>
      <c r="P22" s="72">
        <v>4</v>
      </c>
      <c r="Q22">
        <v>18</v>
      </c>
    </row>
    <row r="23" spans="1:17" ht="13.5" x14ac:dyDescent="0.25">
      <c r="A23" s="58" t="s">
        <v>72</v>
      </c>
      <c r="B23" s="60">
        <v>7</v>
      </c>
      <c r="C23">
        <v>6.22</v>
      </c>
      <c r="D23" t="s">
        <v>133</v>
      </c>
      <c r="E23" t="s">
        <v>132</v>
      </c>
      <c r="F23" s="56">
        <v>0.6</v>
      </c>
      <c r="G23" s="56">
        <v>0.8</v>
      </c>
      <c r="H23" s="70">
        <v>2.7</v>
      </c>
      <c r="I23" s="71">
        <v>3</v>
      </c>
      <c r="J23" s="72">
        <v>3.3</v>
      </c>
      <c r="K23" s="70">
        <v>3</v>
      </c>
      <c r="L23" s="71">
        <v>3.5</v>
      </c>
      <c r="M23" s="72">
        <v>4</v>
      </c>
      <c r="N23" s="70">
        <v>3.3</v>
      </c>
      <c r="O23" s="71">
        <v>3.8</v>
      </c>
      <c r="P23" s="72">
        <v>4.3</v>
      </c>
      <c r="Q23">
        <v>19</v>
      </c>
    </row>
    <row r="24" spans="1:17" ht="13.5" x14ac:dyDescent="0.25">
      <c r="A24" s="57" t="s">
        <v>58</v>
      </c>
      <c r="B24" s="60">
        <v>2</v>
      </c>
      <c r="C24">
        <v>7</v>
      </c>
      <c r="D24">
        <v>0</v>
      </c>
      <c r="E24" t="s">
        <v>130</v>
      </c>
      <c r="F24" s="56">
        <v>0</v>
      </c>
      <c r="G24" s="56">
        <v>0</v>
      </c>
      <c r="H24" s="70">
        <v>0</v>
      </c>
      <c r="I24" s="71">
        <v>0</v>
      </c>
      <c r="J24" s="72">
        <v>0</v>
      </c>
      <c r="K24" s="70">
        <v>0</v>
      </c>
      <c r="L24" s="71">
        <v>0</v>
      </c>
      <c r="M24" s="72">
        <v>0</v>
      </c>
      <c r="N24" s="70">
        <v>0</v>
      </c>
      <c r="O24" s="71">
        <v>0</v>
      </c>
      <c r="P24" s="72">
        <v>0</v>
      </c>
      <c r="Q24">
        <v>20</v>
      </c>
    </row>
    <row r="25" spans="1:17" ht="13.5" x14ac:dyDescent="0.25">
      <c r="A25" s="58" t="s">
        <v>66</v>
      </c>
      <c r="B25" s="60">
        <v>4</v>
      </c>
      <c r="C25">
        <v>7.1</v>
      </c>
      <c r="D25" t="s">
        <v>131</v>
      </c>
      <c r="E25" t="s">
        <v>134</v>
      </c>
      <c r="F25" s="56">
        <v>0</v>
      </c>
      <c r="G25" s="56">
        <v>0</v>
      </c>
      <c r="H25" s="70">
        <v>0</v>
      </c>
      <c r="I25" s="71">
        <v>0</v>
      </c>
      <c r="J25" s="72">
        <v>0</v>
      </c>
      <c r="K25" s="70">
        <v>0</v>
      </c>
      <c r="L25" s="71">
        <v>0</v>
      </c>
      <c r="M25" s="72">
        <v>0</v>
      </c>
      <c r="N25" s="70">
        <v>0</v>
      </c>
      <c r="O25" s="71">
        <v>0</v>
      </c>
      <c r="P25" s="72">
        <v>0</v>
      </c>
      <c r="Q25">
        <v>21</v>
      </c>
    </row>
    <row r="26" spans="1:17" x14ac:dyDescent="0.2">
      <c r="A26" s="10"/>
      <c r="B26" s="60"/>
      <c r="C26">
        <v>7.21</v>
      </c>
      <c r="D26" t="s">
        <v>133</v>
      </c>
      <c r="E26">
        <v>1</v>
      </c>
      <c r="F26" s="56">
        <v>0.2</v>
      </c>
      <c r="G26" s="56">
        <v>0.3</v>
      </c>
      <c r="H26" s="70">
        <v>2</v>
      </c>
      <c r="I26" s="71">
        <v>2.5</v>
      </c>
      <c r="J26" s="72">
        <v>3</v>
      </c>
      <c r="K26" s="70">
        <v>2.2000000000000002</v>
      </c>
      <c r="L26" s="71">
        <v>2.7</v>
      </c>
      <c r="M26" s="72">
        <v>3.2</v>
      </c>
      <c r="N26" s="70">
        <v>2.4</v>
      </c>
      <c r="O26" s="71">
        <v>2.9</v>
      </c>
      <c r="P26" s="72">
        <v>3.4</v>
      </c>
      <c r="Q26">
        <v>22</v>
      </c>
    </row>
    <row r="27" spans="1:17" x14ac:dyDescent="0.2">
      <c r="B27" s="60"/>
      <c r="C27">
        <v>7.22</v>
      </c>
      <c r="D27" t="s">
        <v>133</v>
      </c>
      <c r="E27" t="s">
        <v>132</v>
      </c>
      <c r="F27" s="56">
        <v>0.4</v>
      </c>
      <c r="G27" s="56">
        <v>0.6</v>
      </c>
      <c r="H27" s="70">
        <v>2.4</v>
      </c>
      <c r="I27" s="71">
        <v>2.9</v>
      </c>
      <c r="J27" s="72">
        <v>3.4</v>
      </c>
      <c r="K27" s="70">
        <v>2.7</v>
      </c>
      <c r="L27" s="71">
        <v>3</v>
      </c>
      <c r="M27" s="72">
        <v>3.3</v>
      </c>
      <c r="N27" s="70">
        <v>3</v>
      </c>
      <c r="O27" s="71">
        <v>3.5</v>
      </c>
      <c r="P27" s="72">
        <v>4</v>
      </c>
      <c r="Q27">
        <v>23</v>
      </c>
    </row>
    <row r="28" spans="1:17" x14ac:dyDescent="0.2">
      <c r="A28" s="40"/>
      <c r="B28" s="60">
        <v>0</v>
      </c>
      <c r="C28">
        <v>8</v>
      </c>
      <c r="D28">
        <v>0</v>
      </c>
      <c r="E28" t="s">
        <v>130</v>
      </c>
      <c r="F28" s="56">
        <v>0</v>
      </c>
      <c r="G28" s="56">
        <v>0</v>
      </c>
      <c r="H28" s="70">
        <v>0</v>
      </c>
      <c r="I28" s="71">
        <v>0</v>
      </c>
      <c r="J28" s="72">
        <v>0</v>
      </c>
      <c r="K28" s="70">
        <v>0</v>
      </c>
      <c r="L28" s="71">
        <v>0</v>
      </c>
      <c r="M28" s="72">
        <v>0</v>
      </c>
      <c r="N28" s="70">
        <v>0</v>
      </c>
      <c r="O28" s="71">
        <v>0</v>
      </c>
      <c r="P28" s="72">
        <v>0</v>
      </c>
      <c r="Q28">
        <v>24</v>
      </c>
    </row>
    <row r="29" spans="1:17" x14ac:dyDescent="0.2">
      <c r="A29" s="40" t="s">
        <v>42</v>
      </c>
      <c r="B29" s="60">
        <v>0.2</v>
      </c>
      <c r="C29">
        <v>8.1</v>
      </c>
      <c r="D29" t="s">
        <v>131</v>
      </c>
      <c r="E29" t="s">
        <v>134</v>
      </c>
      <c r="F29" s="56">
        <v>0</v>
      </c>
      <c r="G29" s="56">
        <v>0</v>
      </c>
      <c r="H29" s="70">
        <v>0</v>
      </c>
      <c r="I29" s="71">
        <v>0</v>
      </c>
      <c r="J29" s="72">
        <v>0</v>
      </c>
      <c r="K29" s="70">
        <v>0</v>
      </c>
      <c r="L29" s="71">
        <v>0</v>
      </c>
      <c r="M29" s="72">
        <v>0</v>
      </c>
      <c r="N29" s="70">
        <v>0</v>
      </c>
      <c r="O29" s="71">
        <v>0</v>
      </c>
      <c r="P29" s="72">
        <v>0</v>
      </c>
      <c r="Q29">
        <v>25</v>
      </c>
    </row>
    <row r="30" spans="1:17" x14ac:dyDescent="0.2">
      <c r="A30" s="40" t="s">
        <v>45</v>
      </c>
      <c r="B30" s="60">
        <v>0.2</v>
      </c>
      <c r="C30">
        <v>8.2100000000000009</v>
      </c>
      <c r="D30" t="s">
        <v>133</v>
      </c>
      <c r="E30">
        <v>1</v>
      </c>
      <c r="F30" s="56">
        <v>0</v>
      </c>
      <c r="G30" s="56">
        <v>0</v>
      </c>
      <c r="H30" s="70">
        <v>0</v>
      </c>
      <c r="I30" s="71">
        <v>0</v>
      </c>
      <c r="J30" s="72">
        <v>0</v>
      </c>
      <c r="K30" s="70">
        <v>0</v>
      </c>
      <c r="L30" s="71">
        <v>0</v>
      </c>
      <c r="M30" s="72">
        <v>0</v>
      </c>
      <c r="N30" s="70">
        <v>0</v>
      </c>
      <c r="O30" s="71">
        <v>0</v>
      </c>
      <c r="P30" s="72">
        <v>0</v>
      </c>
      <c r="Q30">
        <v>26</v>
      </c>
    </row>
    <row r="31" spans="1:17" x14ac:dyDescent="0.2">
      <c r="A31" s="40" t="s">
        <v>46</v>
      </c>
      <c r="B31" s="60">
        <v>0</v>
      </c>
      <c r="C31">
        <v>8.2200000000000006</v>
      </c>
      <c r="D31" t="s">
        <v>133</v>
      </c>
      <c r="E31" t="s">
        <v>132</v>
      </c>
      <c r="F31" s="56">
        <v>0.2</v>
      </c>
      <c r="G31" s="56">
        <v>0.3</v>
      </c>
      <c r="H31" s="73">
        <v>2</v>
      </c>
      <c r="I31" s="74">
        <v>2.5</v>
      </c>
      <c r="J31" s="75">
        <v>3</v>
      </c>
      <c r="K31" s="73">
        <v>2.2000000000000002</v>
      </c>
      <c r="L31" s="74">
        <v>2.7</v>
      </c>
      <c r="M31" s="75">
        <v>3.2</v>
      </c>
      <c r="N31" s="73">
        <v>2.4</v>
      </c>
      <c r="O31" s="74">
        <v>2.9</v>
      </c>
      <c r="P31" s="75">
        <v>3.4</v>
      </c>
      <c r="Q31">
        <v>27</v>
      </c>
    </row>
    <row r="32" spans="1:17" x14ac:dyDescent="0.2">
      <c r="A32" s="40" t="s">
        <v>43</v>
      </c>
      <c r="B32" s="60">
        <v>0.1</v>
      </c>
    </row>
    <row r="33" spans="1:11" x14ac:dyDescent="0.2">
      <c r="A33" s="40" t="s">
        <v>44</v>
      </c>
      <c r="B33" s="60">
        <v>0.2</v>
      </c>
    </row>
    <row r="34" spans="1:11" x14ac:dyDescent="0.2">
      <c r="A34" s="40" t="s">
        <v>124</v>
      </c>
      <c r="B34" s="60">
        <v>0.2</v>
      </c>
      <c r="K34">
        <f>IF(H35 &gt;10%,3,0)</f>
        <v>0</v>
      </c>
    </row>
    <row r="35" spans="1:11" x14ac:dyDescent="0.2">
      <c r="D35">
        <f>VLOOKUP(Mound!E27,A5:B26,2)</f>
        <v>6</v>
      </c>
      <c r="E35" s="59" t="s">
        <v>135</v>
      </c>
      <c r="H35" s="62">
        <f>Mound!E31</f>
        <v>0.1</v>
      </c>
      <c r="I35" s="59" t="s">
        <v>140</v>
      </c>
      <c r="K35">
        <f>IF(H35 &gt;5%,3,0)</f>
        <v>3</v>
      </c>
    </row>
    <row r="36" spans="1:11" x14ac:dyDescent="0.2">
      <c r="A36" s="39"/>
      <c r="D36">
        <f>VLOOKUP(Mound!C28,A28:B34,2)</f>
        <v>0.2</v>
      </c>
      <c r="E36" s="59" t="s">
        <v>136</v>
      </c>
      <c r="H36" s="63">
        <f>Mound!E26</f>
        <v>10</v>
      </c>
      <c r="I36" s="59" t="s">
        <v>165</v>
      </c>
      <c r="K36">
        <f>IF(H36 &gt;11.9,1,0)</f>
        <v>0</v>
      </c>
    </row>
    <row r="37" spans="1:11" x14ac:dyDescent="0.2">
      <c r="A37" s="40"/>
      <c r="D37">
        <f>VLOOKUP(Mound!E28,A37:B41,2)</f>
        <v>0.02</v>
      </c>
      <c r="E37" s="59" t="s">
        <v>137</v>
      </c>
      <c r="H37" s="56">
        <f>VLOOKUP(D39,C5:P31,6+K38)</f>
        <v>3</v>
      </c>
      <c r="I37" s="59" t="s">
        <v>146</v>
      </c>
      <c r="K37">
        <f>IF(H36 &gt;23.9,1,0)</f>
        <v>0</v>
      </c>
    </row>
    <row r="38" spans="1:11" x14ac:dyDescent="0.2">
      <c r="A38" s="40" t="s">
        <v>38</v>
      </c>
      <c r="B38">
        <v>0</v>
      </c>
      <c r="K38">
        <f>SUM(K34:K37)</f>
        <v>3</v>
      </c>
    </row>
    <row r="39" spans="1:11" x14ac:dyDescent="0.2">
      <c r="A39" s="40" t="s">
        <v>37</v>
      </c>
      <c r="B39">
        <v>0.01</v>
      </c>
      <c r="D39">
        <f>SUM(D35:D38)</f>
        <v>6.22</v>
      </c>
      <c r="E39" s="59" t="s">
        <v>138</v>
      </c>
    </row>
    <row r="40" spans="1:11" x14ac:dyDescent="0.2">
      <c r="A40" s="40" t="s">
        <v>39</v>
      </c>
      <c r="B40">
        <v>0.02</v>
      </c>
    </row>
    <row r="41" spans="1:11" x14ac:dyDescent="0.2">
      <c r="A41" s="40" t="s">
        <v>40</v>
      </c>
      <c r="B41">
        <v>0.02</v>
      </c>
      <c r="D41" s="56">
        <f>VLOOKUP(D39,C5:P31,4,FALSE)</f>
        <v>0.6</v>
      </c>
      <c r="E41" s="59" t="s">
        <v>149</v>
      </c>
    </row>
    <row r="42" spans="1:11" x14ac:dyDescent="0.2">
      <c r="D42" s="61">
        <f>VLOOKUP(D39,C5:P31,5,FALSE)</f>
        <v>0.8</v>
      </c>
      <c r="E42" s="59" t="s">
        <v>150</v>
      </c>
    </row>
    <row r="43" spans="1:11" x14ac:dyDescent="0.2">
      <c r="A43" s="40" t="s">
        <v>175</v>
      </c>
    </row>
    <row r="44" spans="1:11" x14ac:dyDescent="0.2">
      <c r="A44" s="60">
        <v>1</v>
      </c>
    </row>
    <row r="45" spans="1:11" x14ac:dyDescent="0.2">
      <c r="A45">
        <v>0.82</v>
      </c>
    </row>
    <row r="47" spans="1:11" x14ac:dyDescent="0.2">
      <c r="A47" s="59" t="s">
        <v>188</v>
      </c>
      <c r="B47" s="59" t="s">
        <v>223</v>
      </c>
    </row>
    <row r="48" spans="1:11" x14ac:dyDescent="0.2">
      <c r="A48" s="59">
        <v>0</v>
      </c>
      <c r="B48">
        <v>0</v>
      </c>
    </row>
    <row r="49" spans="1:2" x14ac:dyDescent="0.2">
      <c r="A49" s="56">
        <v>2</v>
      </c>
      <c r="B49">
        <v>8</v>
      </c>
    </row>
    <row r="50" spans="1:2" x14ac:dyDescent="0.2">
      <c r="A50" s="56">
        <v>1.5</v>
      </c>
      <c r="B50">
        <v>12</v>
      </c>
    </row>
    <row r="51" spans="1:2" x14ac:dyDescent="0.2">
      <c r="A51" s="56">
        <v>1</v>
      </c>
      <c r="B51">
        <v>13</v>
      </c>
    </row>
    <row r="52" spans="1:2" x14ac:dyDescent="0.2">
      <c r="A52" s="60">
        <v>0.75</v>
      </c>
      <c r="B52">
        <v>16</v>
      </c>
    </row>
    <row r="53" spans="1:2" x14ac:dyDescent="0.2">
      <c r="B53">
        <v>18</v>
      </c>
    </row>
  </sheetData>
  <sheetProtection algorithmName="SHA-512" hashValue="5RsOIdHeYWv5IjmMHqtz55AE0CSq/tL/Zn1QrrEMPLDGIH0DsWjrmbgcFQYeHbHPgGrL0ES2BKNYGwdLgwlNnw==" saltValue="zqtyAzzsgl2qIWF5ywxdZw==" spinCount="100000" sheet="1" objects="1" scenarios="1"/>
  <phoneticPr fontId="0" type="noConversion"/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workbookViewId="0">
      <selection activeCell="D30" sqref="D30"/>
    </sheetView>
  </sheetViews>
  <sheetFormatPr defaultRowHeight="12.75" x14ac:dyDescent="0.2"/>
  <cols>
    <col min="2" max="2" width="18.7109375" customWidth="1"/>
  </cols>
  <sheetData>
    <row r="1" spans="1:15" x14ac:dyDescent="0.2">
      <c r="A1" s="40"/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x14ac:dyDescent="0.2">
      <c r="B2" s="51" t="s">
        <v>23</v>
      </c>
      <c r="C2" s="51" t="s">
        <v>24</v>
      </c>
      <c r="D2" s="40" t="s">
        <v>193</v>
      </c>
      <c r="E2" s="51" t="s">
        <v>1</v>
      </c>
      <c r="F2" s="51" t="s">
        <v>28</v>
      </c>
      <c r="G2" s="51" t="s">
        <v>36</v>
      </c>
      <c r="H2" s="51" t="s">
        <v>47</v>
      </c>
      <c r="I2" s="51" t="s">
        <v>41</v>
      </c>
      <c r="J2" s="51" t="s">
        <v>48</v>
      </c>
      <c r="K2" s="51" t="s">
        <v>123</v>
      </c>
      <c r="M2" s="40" t="s">
        <v>193</v>
      </c>
    </row>
    <row r="3" spans="1:15" x14ac:dyDescent="0.2">
      <c r="B3" s="79" t="s">
        <v>194</v>
      </c>
      <c r="C3" s="79"/>
      <c r="D3" s="40">
        <v>6</v>
      </c>
      <c r="E3" s="79"/>
      <c r="F3" s="79"/>
      <c r="G3" s="79"/>
      <c r="H3" s="112">
        <v>1</v>
      </c>
      <c r="I3" s="79"/>
      <c r="J3" s="79" t="s">
        <v>51</v>
      </c>
      <c r="K3" s="79">
        <v>0</v>
      </c>
      <c r="M3" s="40"/>
      <c r="N3" s="79"/>
      <c r="O3" s="79"/>
    </row>
    <row r="4" spans="1:15" x14ac:dyDescent="0.2">
      <c r="B4" s="79" t="s">
        <v>195</v>
      </c>
      <c r="C4" s="79">
        <v>18</v>
      </c>
      <c r="D4" s="40">
        <v>6</v>
      </c>
      <c r="E4" s="79"/>
      <c r="F4" s="79"/>
      <c r="G4" s="79" t="s">
        <v>38</v>
      </c>
      <c r="H4" s="112">
        <v>0.82</v>
      </c>
      <c r="I4" s="79" t="s">
        <v>43</v>
      </c>
      <c r="J4" s="79" t="s">
        <v>152</v>
      </c>
      <c r="K4" s="79">
        <v>6</v>
      </c>
      <c r="M4" s="40">
        <v>8</v>
      </c>
      <c r="N4" s="79"/>
      <c r="O4" s="79"/>
    </row>
    <row r="5" spans="1:15" x14ac:dyDescent="0.2">
      <c r="B5" s="79" t="s">
        <v>196</v>
      </c>
      <c r="C5" s="79">
        <v>24</v>
      </c>
      <c r="D5" s="40">
        <v>8</v>
      </c>
      <c r="E5" s="79">
        <v>3</v>
      </c>
      <c r="F5" s="79" t="s">
        <v>26</v>
      </c>
      <c r="G5" s="79" t="s">
        <v>37</v>
      </c>
      <c r="H5" s="112"/>
      <c r="I5" s="79" t="s">
        <v>42</v>
      </c>
      <c r="J5" s="80" t="s">
        <v>167</v>
      </c>
      <c r="K5" s="80">
        <v>6</v>
      </c>
      <c r="M5" s="40">
        <v>8</v>
      </c>
      <c r="N5" s="79"/>
      <c r="O5" s="79"/>
    </row>
    <row r="6" spans="1:15" x14ac:dyDescent="0.2">
      <c r="B6" s="106" t="s">
        <v>197</v>
      </c>
      <c r="C6" s="106">
        <v>18</v>
      </c>
      <c r="D6" s="79">
        <v>8</v>
      </c>
      <c r="E6" s="79">
        <v>4</v>
      </c>
      <c r="F6" s="79" t="s">
        <v>27</v>
      </c>
      <c r="G6" s="79" t="s">
        <v>39</v>
      </c>
      <c r="H6" s="112"/>
      <c r="I6" s="79" t="s">
        <v>124</v>
      </c>
      <c r="J6" s="80" t="s">
        <v>151</v>
      </c>
      <c r="K6" s="80">
        <v>12</v>
      </c>
      <c r="M6" s="40">
        <v>8</v>
      </c>
      <c r="N6" s="79"/>
      <c r="O6" s="79"/>
    </row>
    <row r="7" spans="1:15" x14ac:dyDescent="0.2">
      <c r="B7" s="106" t="s">
        <v>198</v>
      </c>
      <c r="C7" s="106">
        <v>36</v>
      </c>
      <c r="D7" s="79">
        <v>12</v>
      </c>
      <c r="E7" s="79">
        <v>5</v>
      </c>
      <c r="F7" s="79"/>
      <c r="G7" s="79" t="s">
        <v>40</v>
      </c>
      <c r="H7" s="112"/>
      <c r="I7" s="79" t="s">
        <v>44</v>
      </c>
      <c r="J7" s="80" t="s">
        <v>166</v>
      </c>
      <c r="K7" s="80">
        <v>12</v>
      </c>
      <c r="M7" s="40">
        <v>12</v>
      </c>
      <c r="N7" s="79"/>
      <c r="O7" s="79"/>
    </row>
    <row r="8" spans="1:15" x14ac:dyDescent="0.2">
      <c r="B8" s="106" t="s">
        <v>199</v>
      </c>
      <c r="C8" s="106">
        <v>36</v>
      </c>
      <c r="D8" s="79">
        <v>12</v>
      </c>
      <c r="E8" s="79">
        <v>6</v>
      </c>
      <c r="F8" s="79"/>
      <c r="G8" s="79"/>
      <c r="H8" s="112"/>
      <c r="I8" s="79" t="s">
        <v>45</v>
      </c>
      <c r="J8" s="80" t="s">
        <v>88</v>
      </c>
      <c r="K8" s="80">
        <v>24</v>
      </c>
      <c r="M8" s="40">
        <v>12</v>
      </c>
      <c r="N8" s="79"/>
      <c r="O8" s="79"/>
    </row>
    <row r="9" spans="1:15" x14ac:dyDescent="0.2">
      <c r="B9" s="106" t="s">
        <v>200</v>
      </c>
      <c r="C9" s="106">
        <v>18</v>
      </c>
      <c r="D9" s="79">
        <v>8</v>
      </c>
      <c r="E9" s="79"/>
      <c r="F9" s="79"/>
      <c r="G9" s="79"/>
      <c r="H9" s="112"/>
      <c r="I9" s="79" t="s">
        <v>46</v>
      </c>
      <c r="J9" s="79" t="s">
        <v>89</v>
      </c>
      <c r="K9" s="79">
        <v>48</v>
      </c>
      <c r="M9" s="40">
        <v>12</v>
      </c>
    </row>
    <row r="10" spans="1:15" x14ac:dyDescent="0.2">
      <c r="A10" s="41"/>
      <c r="B10" s="106" t="s">
        <v>201</v>
      </c>
      <c r="C10" s="106">
        <v>36</v>
      </c>
      <c r="D10" s="79">
        <v>12</v>
      </c>
      <c r="E10" s="51"/>
      <c r="F10" s="51"/>
      <c r="G10" s="51"/>
      <c r="H10" s="52"/>
      <c r="I10" s="51"/>
      <c r="J10" s="51"/>
      <c r="K10" s="79"/>
    </row>
    <row r="11" spans="1:15" x14ac:dyDescent="0.2">
      <c r="A11" s="42"/>
      <c r="B11" s="79"/>
      <c r="C11" s="79"/>
      <c r="D11" s="79"/>
      <c r="E11" s="79"/>
      <c r="F11" s="79"/>
      <c r="G11" s="79"/>
      <c r="H11" s="112"/>
      <c r="I11" s="79"/>
      <c r="J11" s="79"/>
      <c r="K11" s="79"/>
    </row>
    <row r="12" spans="1:15" x14ac:dyDescent="0.2">
      <c r="A12" s="42"/>
      <c r="B12" s="79" t="s">
        <v>77</v>
      </c>
      <c r="C12" s="79"/>
      <c r="D12" s="79"/>
      <c r="E12" s="79">
        <v>12</v>
      </c>
      <c r="F12" s="79"/>
      <c r="G12" s="79" t="s">
        <v>90</v>
      </c>
      <c r="H12" s="112"/>
      <c r="I12" s="79" t="s">
        <v>153</v>
      </c>
      <c r="J12" s="79">
        <v>6</v>
      </c>
      <c r="K12" s="79"/>
    </row>
    <row r="13" spans="1:15" ht="15" x14ac:dyDescent="0.2">
      <c r="A13" s="43"/>
      <c r="B13" s="79" t="s">
        <v>51</v>
      </c>
      <c r="C13" s="79"/>
      <c r="D13" s="79"/>
      <c r="E13" s="79">
        <v>13</v>
      </c>
      <c r="F13" s="79"/>
      <c r="G13" s="79" t="s">
        <v>91</v>
      </c>
      <c r="H13" s="112"/>
      <c r="I13" s="79" t="s">
        <v>154</v>
      </c>
      <c r="J13" s="79">
        <v>4</v>
      </c>
      <c r="K13" s="79"/>
    </row>
    <row r="14" spans="1:15" x14ac:dyDescent="0.2">
      <c r="A14" s="40"/>
      <c r="B14" s="79" t="s">
        <v>78</v>
      </c>
      <c r="C14" s="79"/>
      <c r="D14" s="79"/>
      <c r="E14" s="79">
        <v>14</v>
      </c>
      <c r="F14" s="79"/>
      <c r="G14" s="79" t="s">
        <v>92</v>
      </c>
      <c r="H14" s="112"/>
      <c r="I14" s="79"/>
      <c r="J14" s="79"/>
      <c r="K14" s="79"/>
    </row>
    <row r="15" spans="1:15" x14ac:dyDescent="0.2">
      <c r="A15" s="40"/>
      <c r="B15" s="79" t="s">
        <v>79</v>
      </c>
      <c r="C15" s="79"/>
      <c r="D15" s="79"/>
      <c r="E15" s="79">
        <v>15</v>
      </c>
      <c r="F15" s="79"/>
      <c r="G15" s="79" t="s">
        <v>93</v>
      </c>
      <c r="H15" s="112"/>
      <c r="I15" s="79">
        <v>0</v>
      </c>
      <c r="J15" s="79"/>
      <c r="K15" s="79" t="s">
        <v>140</v>
      </c>
    </row>
    <row r="16" spans="1:15" x14ac:dyDescent="0.2">
      <c r="A16" s="46"/>
      <c r="B16" s="79" t="s">
        <v>80</v>
      </c>
      <c r="C16" s="84"/>
      <c r="D16" s="84"/>
      <c r="E16" s="84">
        <v>16</v>
      </c>
      <c r="F16" s="84"/>
      <c r="G16" s="79" t="s">
        <v>94</v>
      </c>
      <c r="H16" s="112"/>
      <c r="I16" s="79">
        <v>2</v>
      </c>
      <c r="J16" s="79"/>
      <c r="K16" s="79">
        <v>3</v>
      </c>
    </row>
    <row r="17" spans="1:11" x14ac:dyDescent="0.2">
      <c r="A17" s="46"/>
      <c r="B17" s="79" t="s">
        <v>81</v>
      </c>
      <c r="C17" s="81"/>
      <c r="D17" s="81"/>
      <c r="E17" s="113">
        <v>17</v>
      </c>
      <c r="F17" s="81"/>
      <c r="G17" s="79" t="s">
        <v>95</v>
      </c>
      <c r="H17" s="82"/>
      <c r="I17" s="80">
        <v>3</v>
      </c>
      <c r="J17" s="80"/>
      <c r="K17" s="80">
        <v>4</v>
      </c>
    </row>
    <row r="18" spans="1:11" x14ac:dyDescent="0.2">
      <c r="A18" s="46"/>
      <c r="B18" s="79" t="s">
        <v>82</v>
      </c>
      <c r="C18" s="81"/>
      <c r="D18" s="81"/>
      <c r="E18" s="113">
        <v>18</v>
      </c>
      <c r="F18" s="81"/>
      <c r="G18" s="79" t="s">
        <v>96</v>
      </c>
      <c r="H18" s="82"/>
      <c r="I18" s="80">
        <v>4</v>
      </c>
      <c r="J18" s="80"/>
      <c r="K18" s="80">
        <v>5</v>
      </c>
    </row>
    <row r="19" spans="1:11" x14ac:dyDescent="0.2">
      <c r="A19" s="47"/>
      <c r="B19" s="80" t="s">
        <v>83</v>
      </c>
      <c r="C19" s="84"/>
      <c r="D19" s="84"/>
      <c r="E19" s="113">
        <v>19</v>
      </c>
      <c r="F19" s="84"/>
      <c r="G19" s="80" t="s">
        <v>97</v>
      </c>
      <c r="H19" s="112"/>
      <c r="I19" s="79">
        <v>5</v>
      </c>
      <c r="J19" s="79"/>
      <c r="K19" s="79"/>
    </row>
    <row r="20" spans="1:11" x14ac:dyDescent="0.2">
      <c r="A20" s="46"/>
      <c r="B20" s="80" t="s">
        <v>86</v>
      </c>
      <c r="C20" s="84"/>
      <c r="D20" s="84"/>
      <c r="E20" s="113">
        <v>20</v>
      </c>
      <c r="F20" s="84"/>
      <c r="G20" s="80" t="s">
        <v>98</v>
      </c>
      <c r="H20" s="112"/>
      <c r="I20" s="79">
        <v>6</v>
      </c>
      <c r="J20" s="79"/>
      <c r="K20" s="79"/>
    </row>
    <row r="21" spans="1:11" x14ac:dyDescent="0.2">
      <c r="A21" s="46"/>
      <c r="B21" s="80"/>
      <c r="C21" s="114"/>
      <c r="D21" s="114"/>
      <c r="E21" s="80"/>
      <c r="F21" s="84"/>
      <c r="G21" s="80" t="s">
        <v>99</v>
      </c>
      <c r="H21" s="112"/>
      <c r="I21" s="79">
        <v>7</v>
      </c>
      <c r="J21" s="79"/>
      <c r="K21" s="79"/>
    </row>
    <row r="22" spans="1:11" x14ac:dyDescent="0.2">
      <c r="A22" s="46"/>
      <c r="B22" s="80"/>
      <c r="C22" s="114"/>
      <c r="D22" s="114"/>
      <c r="E22" s="80"/>
      <c r="F22" s="84"/>
      <c r="G22" s="80" t="s">
        <v>100</v>
      </c>
      <c r="H22" s="114"/>
      <c r="I22" s="79">
        <v>8</v>
      </c>
      <c r="J22" s="79"/>
      <c r="K22" s="79"/>
    </row>
    <row r="23" spans="1:11" x14ac:dyDescent="0.2">
      <c r="A23" s="48"/>
      <c r="B23" s="79">
        <v>2</v>
      </c>
      <c r="C23" s="114"/>
      <c r="D23" s="114"/>
      <c r="E23" s="114"/>
      <c r="F23" s="84"/>
      <c r="G23" s="80" t="s">
        <v>101</v>
      </c>
      <c r="H23" s="112"/>
      <c r="I23" s="79"/>
      <c r="J23" s="79"/>
      <c r="K23" s="79"/>
    </row>
    <row r="24" spans="1:11" x14ac:dyDescent="0.2">
      <c r="A24" s="46"/>
      <c r="B24" s="79">
        <v>3</v>
      </c>
      <c r="C24" s="114"/>
      <c r="D24" s="114"/>
      <c r="E24" s="114"/>
      <c r="F24" s="84"/>
      <c r="G24" s="80" t="s">
        <v>102</v>
      </c>
      <c r="H24" s="112"/>
      <c r="I24" s="79"/>
      <c r="J24" s="79"/>
      <c r="K24" s="79"/>
    </row>
    <row r="25" spans="1:11" x14ac:dyDescent="0.2">
      <c r="A25" s="46"/>
      <c r="B25" s="79">
        <v>4</v>
      </c>
      <c r="C25" s="84"/>
      <c r="D25" s="84"/>
      <c r="E25" s="84" t="s">
        <v>162</v>
      </c>
      <c r="F25" s="84"/>
      <c r="G25" s="80" t="s">
        <v>103</v>
      </c>
      <c r="H25" s="112"/>
      <c r="I25" s="79"/>
      <c r="J25" s="79"/>
      <c r="K25" s="79"/>
    </row>
    <row r="26" spans="1:11" x14ac:dyDescent="0.2">
      <c r="A26" s="49"/>
      <c r="B26" s="79">
        <v>5</v>
      </c>
      <c r="C26" s="84"/>
      <c r="D26" s="84"/>
      <c r="E26" s="84" t="s">
        <v>163</v>
      </c>
      <c r="F26" s="84"/>
      <c r="G26" s="80" t="s">
        <v>104</v>
      </c>
      <c r="H26" s="112"/>
      <c r="I26" s="79" t="s">
        <v>202</v>
      </c>
      <c r="J26" s="79"/>
      <c r="K26" s="79"/>
    </row>
    <row r="27" spans="1:11" x14ac:dyDescent="0.2">
      <c r="A27" s="34"/>
      <c r="B27" s="79">
        <v>6</v>
      </c>
      <c r="C27" s="79"/>
      <c r="D27" s="79"/>
      <c r="E27" s="79"/>
      <c r="F27" s="79"/>
      <c r="G27" s="80" t="s">
        <v>105</v>
      </c>
      <c r="H27" s="112"/>
      <c r="I27" s="79" t="s">
        <v>203</v>
      </c>
      <c r="J27" s="79"/>
      <c r="K27" s="79"/>
    </row>
    <row r="28" spans="1:11" x14ac:dyDescent="0.2">
      <c r="A28" s="2"/>
      <c r="B28" s="79">
        <v>7</v>
      </c>
      <c r="C28" s="79"/>
      <c r="D28" s="79"/>
      <c r="E28" s="79"/>
      <c r="F28" s="79"/>
      <c r="G28" s="80" t="s">
        <v>106</v>
      </c>
      <c r="H28" s="112"/>
      <c r="I28" s="79" t="s">
        <v>204</v>
      </c>
      <c r="J28" s="79"/>
      <c r="K28" s="79"/>
    </row>
    <row r="29" spans="1:11" x14ac:dyDescent="0.2">
      <c r="A29" s="2"/>
      <c r="B29" s="79">
        <v>8</v>
      </c>
      <c r="C29" s="79"/>
      <c r="D29" s="79"/>
      <c r="E29" s="79"/>
      <c r="F29" s="79"/>
      <c r="G29" s="80" t="s">
        <v>107</v>
      </c>
      <c r="H29" s="112"/>
      <c r="I29" s="79" t="s">
        <v>205</v>
      </c>
      <c r="J29" s="79"/>
      <c r="K29" s="79"/>
    </row>
    <row r="30" spans="1:11" x14ac:dyDescent="0.2">
      <c r="A30" s="2"/>
      <c r="B30" s="79" t="s">
        <v>157</v>
      </c>
      <c r="C30" s="79"/>
      <c r="D30" s="79"/>
      <c r="E30" s="79"/>
      <c r="F30" s="79"/>
      <c r="G30" s="80" t="s">
        <v>108</v>
      </c>
      <c r="H30" s="112"/>
      <c r="I30" s="79" t="s">
        <v>206</v>
      </c>
      <c r="J30" s="79"/>
      <c r="K30" s="79"/>
    </row>
    <row r="31" spans="1:11" x14ac:dyDescent="0.2">
      <c r="A31" s="2"/>
      <c r="B31" s="79" t="s">
        <v>156</v>
      </c>
      <c r="C31" s="79"/>
      <c r="D31" s="79"/>
      <c r="E31" s="79"/>
      <c r="F31" s="79"/>
      <c r="G31" s="80" t="s">
        <v>109</v>
      </c>
      <c r="H31" s="112"/>
      <c r="I31" s="79" t="s">
        <v>207</v>
      </c>
      <c r="J31" s="79"/>
      <c r="K31" s="79"/>
    </row>
    <row r="32" spans="1:11" x14ac:dyDescent="0.2">
      <c r="A32" s="2"/>
      <c r="B32" s="79"/>
      <c r="C32" s="79"/>
      <c r="D32" s="79"/>
      <c r="E32" s="79"/>
      <c r="F32" s="79"/>
      <c r="G32" s="80" t="s">
        <v>110</v>
      </c>
      <c r="H32" s="112"/>
      <c r="I32" s="79" t="s">
        <v>208</v>
      </c>
      <c r="J32" s="79"/>
      <c r="K32" s="79"/>
    </row>
    <row r="33" spans="1:11" x14ac:dyDescent="0.2">
      <c r="A33" s="10"/>
      <c r="B33" s="79" t="s">
        <v>159</v>
      </c>
      <c r="C33" s="84"/>
      <c r="D33" s="84"/>
      <c r="E33" s="84"/>
      <c r="F33" s="84"/>
      <c r="G33" s="106" t="s">
        <v>172</v>
      </c>
      <c r="H33" s="115"/>
      <c r="I33" s="79" t="s">
        <v>209</v>
      </c>
      <c r="J33" s="84"/>
      <c r="K33" s="79"/>
    </row>
    <row r="34" spans="1:11" x14ac:dyDescent="0.2">
      <c r="A34" s="10"/>
      <c r="B34" s="79" t="s">
        <v>160</v>
      </c>
      <c r="C34" s="79"/>
      <c r="D34" s="79"/>
      <c r="E34" s="79"/>
      <c r="F34" s="79"/>
      <c r="G34" s="106" t="s">
        <v>173</v>
      </c>
      <c r="H34" s="112"/>
      <c r="I34" s="79"/>
      <c r="J34" s="79"/>
      <c r="K34" s="79"/>
    </row>
    <row r="35" spans="1:11" x14ac:dyDescent="0.2">
      <c r="A35" s="2"/>
      <c r="B35" s="79" t="s">
        <v>161</v>
      </c>
      <c r="C35" s="79"/>
      <c r="D35" s="79"/>
      <c r="E35" s="79"/>
      <c r="F35" s="79"/>
      <c r="G35" s="106" t="s">
        <v>87</v>
      </c>
      <c r="H35" s="112"/>
      <c r="I35" s="79"/>
      <c r="J35" s="79"/>
      <c r="K35" s="79"/>
    </row>
    <row r="36" spans="1:11" x14ac:dyDescent="0.2">
      <c r="A36" s="2"/>
      <c r="B36" s="79"/>
      <c r="C36" s="79"/>
      <c r="D36" s="79"/>
      <c r="E36" s="79"/>
      <c r="F36" s="79"/>
      <c r="G36" s="106" t="s">
        <v>111</v>
      </c>
      <c r="H36" s="112"/>
      <c r="I36" s="79"/>
      <c r="J36" s="79"/>
      <c r="K36" s="79"/>
    </row>
    <row r="37" spans="1:11" x14ac:dyDescent="0.2">
      <c r="A37" s="10"/>
      <c r="B37" s="79"/>
      <c r="C37" s="79"/>
      <c r="D37" s="79"/>
      <c r="E37" s="79"/>
      <c r="F37" s="79"/>
      <c r="G37" s="106" t="s">
        <v>112</v>
      </c>
      <c r="H37" s="112"/>
      <c r="I37" s="79"/>
      <c r="J37" s="79"/>
      <c r="K37" s="79"/>
    </row>
    <row r="38" spans="1:11" x14ac:dyDescent="0.2">
      <c r="A38" s="2"/>
      <c r="B38" s="79"/>
      <c r="C38" s="79"/>
      <c r="D38" s="79"/>
      <c r="E38" s="79"/>
      <c r="F38" s="79"/>
      <c r="G38" s="106" t="s">
        <v>113</v>
      </c>
      <c r="H38" s="112"/>
      <c r="I38" s="79"/>
      <c r="J38" s="79"/>
      <c r="K38" s="79"/>
    </row>
    <row r="39" spans="1:11" x14ac:dyDescent="0.2">
      <c r="A39" s="2"/>
      <c r="B39" s="79"/>
      <c r="C39" s="79"/>
      <c r="D39" s="79"/>
      <c r="E39" s="79"/>
      <c r="F39" s="79"/>
      <c r="G39" s="106" t="s">
        <v>114</v>
      </c>
      <c r="H39" s="112"/>
      <c r="I39" s="79"/>
      <c r="J39" s="79"/>
      <c r="K39" s="79"/>
    </row>
    <row r="40" spans="1:11" x14ac:dyDescent="0.2">
      <c r="A40" s="2"/>
      <c r="B40" s="79"/>
      <c r="C40" s="79"/>
      <c r="D40" s="79"/>
      <c r="E40" s="79"/>
      <c r="F40" s="79"/>
      <c r="G40" s="106" t="s">
        <v>115</v>
      </c>
      <c r="H40" s="112"/>
      <c r="I40" s="79"/>
      <c r="J40" s="79"/>
      <c r="K40" s="79"/>
    </row>
    <row r="41" spans="1:11" x14ac:dyDescent="0.2">
      <c r="A41" s="2"/>
      <c r="B41" s="79"/>
      <c r="C41" s="79"/>
      <c r="D41" s="79"/>
      <c r="E41" s="79"/>
      <c r="F41" s="79"/>
      <c r="G41" s="106" t="s">
        <v>116</v>
      </c>
      <c r="H41" s="112"/>
      <c r="I41" s="79"/>
      <c r="J41" s="79"/>
      <c r="K41" s="79"/>
    </row>
    <row r="42" spans="1:11" x14ac:dyDescent="0.2">
      <c r="A42" s="2"/>
      <c r="B42" s="79"/>
      <c r="C42" s="79"/>
      <c r="D42" s="79"/>
      <c r="E42" s="79"/>
      <c r="F42" s="79"/>
      <c r="G42" s="106" t="s">
        <v>117</v>
      </c>
      <c r="H42" s="112"/>
      <c r="I42" s="79"/>
      <c r="J42" s="79"/>
      <c r="K42" s="79"/>
    </row>
    <row r="43" spans="1:11" x14ac:dyDescent="0.2">
      <c r="A43" s="2"/>
      <c r="B43" s="79"/>
      <c r="C43" s="79"/>
      <c r="D43" s="79"/>
      <c r="E43" s="79"/>
      <c r="F43" s="79"/>
      <c r="G43" s="106" t="s">
        <v>118</v>
      </c>
      <c r="H43" s="112"/>
      <c r="I43" s="79"/>
      <c r="J43" s="79"/>
      <c r="K43" s="79"/>
    </row>
    <row r="44" spans="1:11" x14ac:dyDescent="0.2">
      <c r="A44" s="2"/>
      <c r="B44" s="79"/>
      <c r="C44" s="79"/>
      <c r="D44" s="79"/>
      <c r="E44" s="79"/>
      <c r="F44" s="79"/>
      <c r="G44" s="106" t="s">
        <v>119</v>
      </c>
      <c r="H44" s="112"/>
      <c r="I44" s="79"/>
      <c r="J44" s="79"/>
      <c r="K44" s="79"/>
    </row>
    <row r="45" spans="1:11" x14ac:dyDescent="0.2">
      <c r="A45" s="2"/>
      <c r="B45" s="79"/>
      <c r="C45" s="79"/>
      <c r="D45" s="79"/>
      <c r="E45" s="79"/>
      <c r="F45" s="79"/>
      <c r="G45" s="106" t="s">
        <v>120</v>
      </c>
      <c r="H45" s="112"/>
      <c r="I45" s="79"/>
      <c r="J45" s="79"/>
      <c r="K45" s="79"/>
    </row>
    <row r="46" spans="1:11" x14ac:dyDescent="0.2">
      <c r="A46" s="2"/>
      <c r="B46" s="79"/>
      <c r="C46" s="79"/>
      <c r="D46" s="79"/>
      <c r="E46" s="79"/>
      <c r="F46" s="79"/>
      <c r="G46" s="106" t="s">
        <v>121</v>
      </c>
      <c r="H46" s="112"/>
      <c r="I46" s="79"/>
      <c r="J46" s="79"/>
      <c r="K46" s="79"/>
    </row>
    <row r="47" spans="1:11" x14ac:dyDescent="0.2">
      <c r="A47" s="2"/>
      <c r="B47" s="79"/>
      <c r="C47" s="79"/>
      <c r="D47" s="79"/>
      <c r="E47" s="79"/>
      <c r="F47" s="79"/>
      <c r="G47" s="80" t="s">
        <v>122</v>
      </c>
      <c r="H47" s="112"/>
      <c r="I47" s="79"/>
      <c r="J47" s="79"/>
      <c r="K47" s="79"/>
    </row>
    <row r="54" spans="2:11" x14ac:dyDescent="0.2">
      <c r="B54" s="161" t="s">
        <v>210</v>
      </c>
      <c r="C54" s="161"/>
      <c r="D54" s="161"/>
      <c r="E54" s="161"/>
      <c r="F54" s="161"/>
      <c r="G54" s="161"/>
      <c r="H54" s="161"/>
      <c r="I54" s="161"/>
      <c r="J54" s="161"/>
      <c r="K54" s="161"/>
    </row>
    <row r="55" spans="2:11" x14ac:dyDescent="0.2">
      <c r="B55" s="161"/>
      <c r="C55" s="161"/>
      <c r="D55" s="161"/>
      <c r="E55" s="161"/>
      <c r="F55" s="161"/>
      <c r="G55" s="161"/>
      <c r="H55" s="161"/>
      <c r="I55" s="161"/>
      <c r="J55" s="161"/>
      <c r="K55" s="161"/>
    </row>
  </sheetData>
  <sheetProtection algorithmName="SHA-512" hashValue="RSWl/74GOY8u0CON3qdCz1mnMLZ55Fio3K5uWFRp7O92JR9yTm6NI602BIrUFf/iezXnl7m3r9arlvAR9/UQNA==" saltValue="tlTu47hsWhaC9k7eyfSKRQ==" spinCount="100000" sheet="1" objects="1" scenarios="1"/>
  <mergeCells count="1">
    <mergeCell ref="B54:K5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Mound</vt:lpstr>
      <vt:lpstr>tables</vt:lpstr>
      <vt:lpstr>lookups</vt:lpstr>
      <vt:lpstr>Mound!Print_Area</vt:lpstr>
    </vt:vector>
  </TitlesOfParts>
  <Company>Licking County Health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Leaching Design Spreadsheet</dc:title>
  <dc:creator>Joe Ebel</dc:creator>
  <cp:keywords>Licking County Health Department</cp:keywords>
  <cp:lastModifiedBy>Joe Ebel</cp:lastModifiedBy>
  <cp:lastPrinted>2015-03-20T19:40:25Z</cp:lastPrinted>
  <dcterms:created xsi:type="dcterms:W3CDTF">2005-05-18T02:14:02Z</dcterms:created>
  <dcterms:modified xsi:type="dcterms:W3CDTF">2018-10-04T13:47:12Z</dcterms:modified>
</cp:coreProperties>
</file>